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ml.chartshapes+xml"/>
  <Override PartName="/xl/charts/chart2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5.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26.xml" ContentType="application/vnd.openxmlformats-officedocument.drawingml.chartshapes+xml"/>
  <Override PartName="/xl/drawings/drawing27.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29.xml" ContentType="application/vnd.openxmlformats-officedocument.drawing+xml"/>
  <Override PartName="/xl/charts/chart30.xml" ContentType="application/vnd.openxmlformats-officedocument.drawingml.chart+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DieseArbeitsmappe"/>
  <mc:AlternateContent xmlns:mc="http://schemas.openxmlformats.org/markup-compatibility/2006">
    <mc:Choice Requires="x15">
      <x15ac:absPath xmlns:x15ac="http://schemas.microsoft.com/office/spreadsheetml/2010/11/ac" url="G:\Kleinräumige Bevölkerung\Statistik kleinräumig\2020\"/>
    </mc:Choice>
  </mc:AlternateContent>
  <xr:revisionPtr revIDLastSave="0" documentId="14_{11FA050A-35CB-4C42-BA20-C760C0A6E86D}" xr6:coauthVersionLast="36" xr6:coauthVersionMax="36" xr10:uidLastSave="{00000000-0000-0000-0000-000000000000}"/>
  <bookViews>
    <workbookView xWindow="-15" yWindow="75" windowWidth="11955" windowHeight="11805" firstSheet="6" activeTab="11" xr2:uid="{00000000-000D-0000-FFFF-FFFF00000000}"/>
  </bookViews>
  <sheets>
    <sheet name="Titelblatt" sheetId="79" r:id="rId1"/>
    <sheet name="Impress NEU" sheetId="77" r:id="rId2"/>
    <sheet name="INHALT" sheetId="102" r:id="rId3"/>
    <sheet name=" UBZ-SBZ" sheetId="2" r:id="rId4"/>
    <sheet name="Wohnstatus-UBZ-SBZ" sheetId="74" r:id="rId5"/>
    <sheet name="Übersicht-UBZ-SBZ (HWS) " sheetId="75" r:id="rId6"/>
    <sheet name="Einw.entwicklung (HWS)" sheetId="13" r:id="rId7"/>
    <sheet name="Einw.entw. % (HWS) " sheetId="73" r:id="rId8"/>
    <sheet name="Bevölkerungsbewegung" sheetId="101" r:id="rId9"/>
    <sheet name="Tabelle1" sheetId="103" state="hidden" r:id="rId10"/>
    <sheet name="Bevbewegung Diagramme" sheetId="105" r:id="rId11"/>
    <sheet name="UBZ-Alter (HWS)" sheetId="9" r:id="rId12"/>
    <sheet name="UBZ-Alter (HWS) %" sheetId="85" r:id="rId13"/>
    <sheet name="Unter 18 (HWS)" sheetId="80" r:id="rId14"/>
    <sheet name="Über 65 (HWS)" sheetId="11" r:id="rId15"/>
    <sheet name="Altersgliederung (HWS)" sheetId="94" r:id="rId16"/>
    <sheet name="Flächennutzung" sheetId="15" r:id="rId17"/>
    <sheet name="UBZ-Fam (HWS)" sheetId="8" r:id="rId18"/>
    <sheet name="UBZ-Rel (HWS)" sheetId="81" r:id="rId19"/>
    <sheet name="UBZ-neue-Staatengruppen" sheetId="95" r:id="rId20"/>
    <sheet name="Migrationshintergrund" sheetId="39" r:id="rId21"/>
    <sheet name="Arbeitslose gesamt" sheetId="63" r:id="rId22"/>
    <sheet name="Arbeitslose-Entw." sheetId="43" r:id="rId23"/>
    <sheet name="ALGII BG" sheetId="84" r:id="rId24"/>
    <sheet name="ALG II Pers" sheetId="83" r:id="rId25"/>
    <sheet name="ALG II-Entw." sheetId="86" r:id="rId26"/>
    <sheet name="Soz. Beschäft. UBZ 06-2020" sheetId="40" r:id="rId27"/>
    <sheet name="Anteil SozBesch 06-2018" sheetId="41" r:id="rId28"/>
    <sheet name="SozBesch Entw." sheetId="98" r:id="rId29"/>
    <sheet name="Betriebe+SozBesch" sheetId="99" r:id="rId30"/>
    <sheet name="Betriebsgruppen+Sozbesch" sheetId="100" r:id="rId31"/>
    <sheet name="Wohnungen u. Wohngeb. 2020" sheetId="45" r:id="rId32"/>
    <sheet name="Graphiken" sheetId="104" r:id="rId33"/>
    <sheet name="Entw. der Wohnungen" sheetId="58" r:id="rId34"/>
    <sheet name="Wohnungsbau (Fertigstell.)" sheetId="47" r:id="rId35"/>
    <sheet name="Entw. des Wohnungsbaus" sheetId="48" r:id="rId36"/>
    <sheet name="Wohnungsbau (Genehmigungen)" sheetId="49" r:id="rId37"/>
    <sheet name="HH-Typen HHStat" sheetId="66" r:id="rId38"/>
    <sheet name="HH-Typen BfLR" sheetId="61" r:id="rId39"/>
    <sheet name="HH-Typen ZahlPers" sheetId="70" r:id="rId40"/>
    <sheet name="HH-Typen ZahlKind" sheetId="71" r:id="rId41"/>
    <sheet name="KFZ UBZ" sheetId="93" r:id="rId42"/>
    <sheet name="Amtlich benannte Ortsteile" sheetId="51" r:id="rId43"/>
    <sheet name="SBZ-Karte NEU" sheetId="92" r:id="rId44"/>
  </sheets>
  <definedNames>
    <definedName name="_xlnm._FilterDatabase" localSheetId="6" hidden="1">'Einw.entwicklung (HWS)'!$A$7:$O$69</definedName>
    <definedName name="_xlnm._FilterDatabase" localSheetId="16" hidden="1">Flächennutzung!$A$6:$H$70</definedName>
    <definedName name="_xlnm._FilterDatabase" localSheetId="41" hidden="1">'KFZ UBZ'!$A$4:$B$90</definedName>
    <definedName name="_xlnm._FilterDatabase" localSheetId="5" hidden="1">'Übersicht-UBZ-SBZ (HWS) '!$A$8:$BB$70</definedName>
    <definedName name="_xlnm._FilterDatabase" localSheetId="11" hidden="1">'UBZ-Alter (HWS)'!$A$8:$U$8</definedName>
    <definedName name="_xlnm._FilterDatabase" localSheetId="17" hidden="1">'UBZ-Fam (HWS)'!$A$8:$N$70</definedName>
    <definedName name="_xlnm._FilterDatabase" localSheetId="19" hidden="1">'UBZ-neue-Staatengruppen'!$A$5:$A$94</definedName>
    <definedName name="_xlnm._FilterDatabase" localSheetId="18" hidden="1">'UBZ-Rel (HWS)'!$A$8:$L$70</definedName>
    <definedName name="_xlnm._FilterDatabase" localSheetId="4" hidden="1">'Wohnstatus-UBZ-SBZ'!$A$9:$AX$9</definedName>
    <definedName name="_xlnm.Recorder" localSheetId="15">#REF!</definedName>
    <definedName name="_xlnm.Recorder" localSheetId="7">#REF!</definedName>
    <definedName name="_xlnm.Recorder" localSheetId="5">#REF!</definedName>
    <definedName name="_xlnm.Recorder" localSheetId="19">#REF!</definedName>
    <definedName name="_xlnm.Recorder" localSheetId="4">#REF!</definedName>
    <definedName name="_xlnm.Recorder">#REF!</definedName>
    <definedName name="_xlnm.Print_Area" localSheetId="3">' UBZ-SBZ'!$A$1:$H$70</definedName>
    <definedName name="_xlnm.Print_Area" localSheetId="24">'ALG II Pers'!$A$1:$O$26</definedName>
    <definedName name="_xlnm.Print_Area" localSheetId="25">'ALG II-Entw.'!$A$1:$N$48</definedName>
    <definedName name="_xlnm.Print_Area" localSheetId="15">'Altersgliederung (HWS)'!$A$1:$F$125</definedName>
    <definedName name="_xlnm.Print_Area" localSheetId="42">'Amtlich benannte Ortsteile'!$A$1:$E$60</definedName>
    <definedName name="_xlnm.Print_Area" localSheetId="27">'Anteil SozBesch 06-2018'!$A$1:$H$60</definedName>
    <definedName name="_xlnm.Print_Area" localSheetId="21">'Arbeitslose gesamt'!$A$1:$N$46</definedName>
    <definedName name="_xlnm.Print_Area" localSheetId="22">'Arbeitslose-Entw.'!$A$1:$N$44</definedName>
    <definedName name="_xlnm.Print_Area" localSheetId="29">'Betriebe+SozBesch'!$A$1:$H$72</definedName>
    <definedName name="_xlnm.Print_Area" localSheetId="10">'Bevbewegung Diagramme'!$A$1:$J$54</definedName>
    <definedName name="_xlnm.Print_Area" localSheetId="8">Bevölkerungsbewegung!$A$1:$N$89</definedName>
    <definedName name="_xlnm.Print_Area" localSheetId="6">'Einw.entwicklung (HWS)'!$A$1:$N$139</definedName>
    <definedName name="_xlnm.Print_Area" localSheetId="33">'Entw. der Wohnungen'!$A$1:$M$118</definedName>
    <definedName name="_xlnm.Print_Area" localSheetId="35">'Entw. des Wohnungsbaus'!$A$1:$L$109</definedName>
    <definedName name="_xlnm.Print_Area" localSheetId="32">Graphiken!$A$1:$G$56</definedName>
    <definedName name="_xlnm.Print_Area" localSheetId="38">'HH-Typen BfLR'!$A$1:$P$88</definedName>
    <definedName name="_xlnm.Print_Area" localSheetId="37">'HH-Typen HHStat'!$A$1:$P$90</definedName>
    <definedName name="_xlnm.Print_Area" localSheetId="40">'HH-Typen ZahlKind'!$A$1:$F$89</definedName>
    <definedName name="_xlnm.Print_Area" localSheetId="39">'HH-Typen ZahlPers'!$A$1:$H$90</definedName>
    <definedName name="_xlnm.Print_Area" localSheetId="1">'Impress NEU'!$A$1:$G$54</definedName>
    <definedName name="_xlnm.Print_Area" localSheetId="2">INHALT!$A$1:$B$65</definedName>
    <definedName name="_xlnm.Print_Area" localSheetId="41">'KFZ UBZ'!$A$1:$J$93</definedName>
    <definedName name="_xlnm.Print_Area" localSheetId="20">Migrationshintergrund!$A$1:$K$92</definedName>
    <definedName name="_xlnm.Print_Area" localSheetId="43">'SBZ-Karte NEU'!$A$1:$F$58</definedName>
    <definedName name="_xlnm.Print_Area" localSheetId="26">'Soz. Beschäft. UBZ 06-2020'!$A$1:$I$52</definedName>
    <definedName name="_xlnm.Print_Area" localSheetId="28">'SozBesch Entw.'!$A$1:$O$25</definedName>
    <definedName name="_xlnm.Print_Area" localSheetId="0">Titelblatt!$A$1:$F$35</definedName>
    <definedName name="_xlnm.Print_Area" localSheetId="5">'Übersicht-UBZ-SBZ (HWS) '!$A$1:$L$107</definedName>
    <definedName name="_xlnm.Print_Area" localSheetId="11">'UBZ-Alter (HWS)'!$A$1:$Q$87</definedName>
    <definedName name="_xlnm.Print_Area" localSheetId="12">'UBZ-Alter (HWS) %'!$A$1:$Q$85</definedName>
    <definedName name="_xlnm.Print_Area" localSheetId="17">'UBZ-Fam (HWS)'!$A$1:$M$88</definedName>
    <definedName name="_xlnm.Print_Area" localSheetId="19">'UBZ-neue-Staatengruppen'!$A$1:$Y$97</definedName>
    <definedName name="_xlnm.Print_Area" localSheetId="18">'UBZ-Rel (HWS)'!$A$1:$I$111</definedName>
    <definedName name="_xlnm.Print_Area" localSheetId="31">'Wohnungen u. Wohngeb. 2020'!$A$1:$P$90</definedName>
    <definedName name="_xlnm.Print_Area" localSheetId="34">'Wohnungsbau (Fertigstell.)'!$A$1:$J$91</definedName>
    <definedName name="_xlnm.Print_Area" localSheetId="36">'Wohnungsbau (Genehmigungen)'!$A$1:$G$91</definedName>
    <definedName name="_xlnm.Print_Titles" localSheetId="24">'ALG II Pers'!$2:$7</definedName>
    <definedName name="_xlnm.Print_Titles" localSheetId="25">'ALG II-Entw.'!$1:$5</definedName>
    <definedName name="_xlnm.Print_Titles" localSheetId="23">'ALGII BG'!$2:$6</definedName>
    <definedName name="_xlnm.Print_Titles" localSheetId="21">'Arbeitslose gesamt'!$2:$5</definedName>
    <definedName name="_xlnm.Print_Titles" localSheetId="22">'Arbeitslose-Entw.'!$1:$5</definedName>
    <definedName name="_xlnm.Print_Titles" localSheetId="8">Bevölkerungsbewegung!$1:$7</definedName>
    <definedName name="_xlnm.Print_Titles" localSheetId="6">'Einw.entwicklung (HWS)'!$1:$6</definedName>
    <definedName name="_xlnm.Print_Titles" localSheetId="33">'Entw. der Wohnungen'!$1:$6</definedName>
    <definedName name="_xlnm.Print_Titles" localSheetId="35">'Entw. des Wohnungsbaus'!$1:$5</definedName>
    <definedName name="_xlnm.Print_Titles" localSheetId="16">Flächennutzung!$A:$B,Flächennutzung!$1:$6</definedName>
    <definedName name="_xlnm.Print_Titles" localSheetId="38">'HH-Typen BfLR'!$1:$8</definedName>
    <definedName name="_xlnm.Print_Titles" localSheetId="37">'HH-Typen HHStat'!$1:$8</definedName>
    <definedName name="_xlnm.Print_Titles" localSheetId="40">'HH-Typen ZahlKind'!$1:$7</definedName>
    <definedName name="_xlnm.Print_Titles" localSheetId="39">'HH-Typen ZahlPers'!$1:$7</definedName>
    <definedName name="_xlnm.Print_Titles" localSheetId="41">'KFZ UBZ'!$1:$4</definedName>
    <definedName name="_xlnm.Print_Titles" localSheetId="20">Migrationshintergrund!$1:$11</definedName>
    <definedName name="_xlnm.Print_Titles" localSheetId="26">'Soz. Beschäft. UBZ 06-2020'!$1:$5</definedName>
    <definedName name="_xlnm.Print_Titles" localSheetId="5">'Übersicht-UBZ-SBZ (HWS) '!$1:$7</definedName>
    <definedName name="_xlnm.Print_Titles" localSheetId="11">'UBZ-Alter (HWS)'!$1:$7</definedName>
    <definedName name="_xlnm.Print_Titles" localSheetId="12">'UBZ-Alter (HWS) %'!$1:$7</definedName>
    <definedName name="_xlnm.Print_Titles" localSheetId="17">'UBZ-Fam (HWS)'!$1:$7</definedName>
    <definedName name="_xlnm.Print_Titles" localSheetId="19">'UBZ-neue-Staatengruppen'!$1:$8</definedName>
    <definedName name="_xlnm.Print_Titles" localSheetId="18">'UBZ-Rel (HWS)'!$1:$7</definedName>
    <definedName name="_xlnm.Print_Titles" localSheetId="4">'Wohnstatus-UBZ-SBZ'!$1:$8</definedName>
    <definedName name="_xlnm.Print_Titles" localSheetId="31">'Wohnungen u. Wohngeb. 2020'!$1:$5</definedName>
    <definedName name="_xlnm.Print_Titles" localSheetId="34">'Wohnungsbau (Fertigstell.)'!$1:$5</definedName>
    <definedName name="_xlnm.Print_Titles" localSheetId="36">'Wohnungsbau (Genehmigungen)'!$1:$5</definedName>
  </definedNames>
  <calcPr calcId="191029"/>
</workbook>
</file>

<file path=xl/calcChain.xml><?xml version="1.0" encoding="utf-8"?>
<calcChain xmlns="http://schemas.openxmlformats.org/spreadsheetml/2006/main">
  <c r="A2" i="80" l="1"/>
  <c r="E1" i="51" l="1"/>
  <c r="J1" i="93"/>
  <c r="F1" i="71"/>
  <c r="H1" i="70"/>
  <c r="P1" i="61"/>
  <c r="P1" i="66"/>
  <c r="F1" i="49"/>
  <c r="L1" i="48"/>
  <c r="J2" i="47"/>
  <c r="M2" i="58"/>
  <c r="P2" i="45"/>
  <c r="U2" i="100"/>
  <c r="H3" i="99"/>
  <c r="O1" i="98"/>
  <c r="G1" i="41"/>
  <c r="I1" i="40"/>
  <c r="N2" i="86"/>
  <c r="N1" i="83"/>
  <c r="L1" i="84"/>
  <c r="N1" i="43"/>
  <c r="N1" i="63"/>
  <c r="K1" i="39"/>
  <c r="Y1" i="95"/>
  <c r="I1" i="81"/>
  <c r="M1" i="8"/>
  <c r="J2" i="15"/>
  <c r="T2" i="15"/>
  <c r="F2" i="94"/>
  <c r="I1" i="80"/>
  <c r="Q2" i="85"/>
  <c r="Q2" i="9"/>
  <c r="I2" i="105"/>
  <c r="M1" i="101"/>
  <c r="N1" i="13"/>
  <c r="K1" i="74"/>
  <c r="A2" i="74" l="1"/>
  <c r="E50" i="51" l="1"/>
  <c r="D50" i="51"/>
  <c r="E48" i="51"/>
  <c r="D48" i="51"/>
  <c r="E47" i="51"/>
  <c r="D47" i="51"/>
  <c r="E46" i="51"/>
  <c r="D46" i="51"/>
  <c r="E45" i="51"/>
  <c r="D45" i="51"/>
  <c r="E44" i="51"/>
  <c r="D44" i="51"/>
  <c r="E43" i="51"/>
  <c r="D43" i="51"/>
  <c r="E42" i="51"/>
  <c r="D42" i="51"/>
  <c r="E41" i="51"/>
  <c r="D41" i="51"/>
  <c r="E40" i="51"/>
  <c r="D40" i="51"/>
  <c r="E39" i="51"/>
  <c r="D39" i="51"/>
  <c r="E38" i="51"/>
  <c r="D38" i="51"/>
  <c r="E37" i="51"/>
  <c r="D37" i="51"/>
  <c r="E36" i="51"/>
  <c r="D36" i="51"/>
  <c r="E35" i="51"/>
  <c r="D35" i="51"/>
  <c r="E34" i="51"/>
  <c r="D34" i="51"/>
  <c r="E33" i="51"/>
  <c r="D33" i="51"/>
  <c r="E32" i="51"/>
  <c r="D32" i="51"/>
  <c r="E31" i="51"/>
  <c r="D31" i="51"/>
  <c r="E30" i="51"/>
  <c r="D30" i="51"/>
  <c r="E29" i="51"/>
  <c r="D29" i="51"/>
  <c r="E28" i="51"/>
  <c r="D28" i="51"/>
  <c r="E27" i="51"/>
  <c r="D27" i="51"/>
  <c r="E26" i="51"/>
  <c r="D26" i="51"/>
  <c r="E25" i="51"/>
  <c r="D25" i="51"/>
  <c r="E24" i="51"/>
  <c r="D24" i="51"/>
  <c r="E23" i="51"/>
  <c r="D23" i="51"/>
  <c r="E22" i="51"/>
  <c r="D22" i="51"/>
  <c r="E21" i="51"/>
  <c r="D21" i="51"/>
  <c r="E20" i="51"/>
  <c r="D20" i="51"/>
  <c r="E19" i="51"/>
  <c r="D19" i="51"/>
  <c r="E18" i="51"/>
  <c r="D18" i="51"/>
  <c r="E17" i="51"/>
  <c r="D17" i="51"/>
  <c r="E16" i="51"/>
  <c r="D16" i="51"/>
  <c r="E15" i="51"/>
  <c r="D15" i="51"/>
  <c r="E14" i="51"/>
  <c r="D14" i="51"/>
  <c r="E13" i="51"/>
  <c r="D13" i="51"/>
  <c r="E12" i="51"/>
  <c r="D12" i="51"/>
  <c r="E11" i="51"/>
  <c r="D11" i="51"/>
  <c r="E10" i="51"/>
  <c r="D10" i="51"/>
  <c r="E8" i="51"/>
  <c r="D8" i="51"/>
  <c r="E7" i="51"/>
  <c r="D7" i="51"/>
  <c r="E6" i="51"/>
  <c r="D6" i="51"/>
  <c r="C83" i="9" l="1"/>
  <c r="C82" i="9"/>
  <c r="C81" i="9"/>
  <c r="C80" i="9"/>
  <c r="C79" i="9"/>
  <c r="C78" i="9"/>
  <c r="C77" i="9"/>
  <c r="C76" i="9"/>
  <c r="C75" i="9"/>
  <c r="C74" i="9"/>
  <c r="C73" i="9"/>
  <c r="C72"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A1" i="105" l="1"/>
  <c r="C84" i="58" l="1"/>
  <c r="A2" i="101"/>
  <c r="F86" i="101" l="1"/>
  <c r="J86" i="101"/>
  <c r="D86" i="101"/>
  <c r="C86" i="101"/>
  <c r="G86" i="101"/>
  <c r="I86" i="101"/>
  <c r="H86" i="101" l="1"/>
  <c r="E86" i="101"/>
  <c r="K86" i="101"/>
  <c r="A26" i="103"/>
  <c r="A1" i="103"/>
  <c r="L86" i="101" l="1"/>
  <c r="A56" i="98" l="1"/>
  <c r="A26" i="98"/>
  <c r="A60" i="41"/>
  <c r="A2" i="41"/>
  <c r="A27" i="41"/>
  <c r="A2" i="40"/>
  <c r="A25" i="40"/>
  <c r="H25" i="63"/>
  <c r="A25" i="63"/>
  <c r="A112" i="13" l="1"/>
  <c r="A93" i="75"/>
  <c r="A90" i="74"/>
  <c r="A2" i="49" l="1"/>
  <c r="C70" i="49" l="1"/>
  <c r="A2" i="47"/>
  <c r="K4" i="48"/>
  <c r="J4" i="48" l="1"/>
  <c r="I4" i="48" l="1"/>
  <c r="K5" i="58"/>
  <c r="L5" i="58"/>
  <c r="H4" i="48" l="1"/>
  <c r="J5" i="58"/>
  <c r="C83" i="45"/>
  <c r="G4" i="48" l="1"/>
  <c r="I5" i="58"/>
  <c r="A14" i="102"/>
  <c r="A15" i="102"/>
  <c r="A17" i="102"/>
  <c r="A18" i="102"/>
  <c r="A19" i="102"/>
  <c r="A20" i="102"/>
  <c r="A21" i="102"/>
  <c r="A23" i="102"/>
  <c r="A26" i="102"/>
  <c r="A27" i="102"/>
  <c r="A33" i="102"/>
  <c r="A34" i="102"/>
  <c r="A36" i="102"/>
  <c r="A37" i="102"/>
  <c r="A38" i="102"/>
  <c r="A39" i="102"/>
  <c r="A44" i="102"/>
  <c r="A45" i="102"/>
  <c r="A46" i="102"/>
  <c r="A47" i="102"/>
  <c r="A51" i="102"/>
  <c r="A52" i="102"/>
  <c r="A53" i="102"/>
  <c r="A54" i="102"/>
  <c r="A58" i="102"/>
  <c r="A60" i="102"/>
  <c r="A2" i="83"/>
  <c r="F4" i="48" l="1"/>
  <c r="H5" i="58"/>
  <c r="A2" i="85"/>
  <c r="A2" i="9"/>
  <c r="A16" i="102"/>
  <c r="E4" i="48" l="1"/>
  <c r="G5" i="58"/>
  <c r="A2" i="45"/>
  <c r="A43" i="102" s="1"/>
  <c r="D4" i="48" l="1"/>
  <c r="F5" i="58"/>
  <c r="C4" i="48" l="1"/>
  <c r="E5" i="58"/>
  <c r="D5" i="58" l="1"/>
  <c r="N5" i="98" l="1"/>
  <c r="K5" i="98"/>
  <c r="J5" i="98" s="1"/>
  <c r="I5" i="98" s="1"/>
  <c r="H5" i="98" s="1"/>
  <c r="G5" i="98" s="1"/>
  <c r="F5" i="98" s="1"/>
  <c r="E5" i="98" s="1"/>
  <c r="D5" i="98" s="1"/>
  <c r="C5" i="98" s="1"/>
  <c r="L5" i="98"/>
  <c r="M5" i="98"/>
  <c r="D84" i="58" l="1"/>
  <c r="M4" i="86" l="1"/>
  <c r="L4" i="86" l="1"/>
  <c r="A2" i="84"/>
  <c r="A2" i="63"/>
  <c r="A31" i="102" s="1"/>
  <c r="A2" i="39"/>
  <c r="A2" i="95"/>
  <c r="A2" i="81"/>
  <c r="A25" i="102" s="1"/>
  <c r="A2" i="8"/>
  <c r="A24" i="102" s="1"/>
  <c r="K4" i="86" l="1"/>
  <c r="A2" i="75"/>
  <c r="A13" i="102" s="1"/>
  <c r="A12" i="102"/>
  <c r="J4" i="86" l="1"/>
  <c r="M4" i="43"/>
  <c r="I4" i="86" l="1"/>
  <c r="L4" i="43"/>
  <c r="H4" i="86" l="1"/>
  <c r="K4" i="43"/>
  <c r="G4" i="86" l="1"/>
  <c r="J4" i="43"/>
  <c r="F4" i="86" l="1"/>
  <c r="I4" i="43"/>
  <c r="E4" i="86" l="1"/>
  <c r="H4" i="43"/>
  <c r="D4" i="86" l="1"/>
  <c r="G4" i="43"/>
  <c r="M5" i="13"/>
  <c r="C4" i="86" l="1"/>
  <c r="N4" i="86" s="1"/>
  <c r="F4" i="43"/>
  <c r="L5" i="13"/>
  <c r="K5" i="13"/>
  <c r="A25" i="86" l="1"/>
  <c r="A2" i="86"/>
  <c r="A35" i="102" s="1"/>
  <c r="E4" i="43"/>
  <c r="J5" i="13"/>
  <c r="D4" i="43" l="1"/>
  <c r="L84" i="13"/>
  <c r="M84" i="13"/>
  <c r="I5" i="13"/>
  <c r="C4" i="43" l="1"/>
  <c r="A25" i="43" s="1"/>
  <c r="K84" i="13"/>
  <c r="H5" i="13"/>
  <c r="A2" i="43" l="1"/>
  <c r="A32" i="102" s="1"/>
  <c r="N4" i="43"/>
  <c r="J84" i="13"/>
  <c r="G5" i="13"/>
  <c r="F5" i="13" l="1"/>
  <c r="I84" i="13"/>
  <c r="H84" i="13" l="1"/>
  <c r="E5" i="13"/>
  <c r="D5" i="13" l="1"/>
  <c r="G84" i="13"/>
  <c r="F84" i="13" l="1"/>
  <c r="C5" i="13"/>
  <c r="A89" i="13" l="1"/>
  <c r="E84" i="13"/>
  <c r="D84" i="13" l="1"/>
  <c r="C84" i="13" l="1"/>
  <c r="D47" i="15" l="1"/>
  <c r="C70" i="93" l="1"/>
  <c r="D70" i="93"/>
  <c r="E70" i="93"/>
  <c r="F70" i="93"/>
  <c r="G70" i="93"/>
  <c r="H70" i="93"/>
  <c r="I70" i="93"/>
  <c r="T18" i="100" l="1"/>
  <c r="T17" i="100"/>
  <c r="T16" i="100"/>
  <c r="T15" i="100"/>
  <c r="T14" i="100"/>
  <c r="T13" i="100"/>
  <c r="T12" i="100"/>
  <c r="T11" i="100"/>
  <c r="T10" i="100"/>
  <c r="T9" i="100"/>
  <c r="T8" i="100"/>
  <c r="T7" i="100"/>
  <c r="G48" i="99"/>
  <c r="I82" i="93" l="1"/>
  <c r="H82" i="93"/>
  <c r="G82" i="93"/>
  <c r="F82" i="93"/>
  <c r="E82" i="93"/>
  <c r="D82" i="93"/>
  <c r="C82" i="93"/>
  <c r="C79" i="93" l="1"/>
  <c r="F79" i="93"/>
  <c r="I79" i="93"/>
  <c r="E79" i="93"/>
  <c r="G79" i="93"/>
  <c r="C80" i="93"/>
  <c r="H79" i="93"/>
  <c r="D79" i="93"/>
  <c r="H81" i="93"/>
  <c r="D81" i="93"/>
  <c r="I80" i="93"/>
  <c r="E80" i="93"/>
  <c r="G77" i="93"/>
  <c r="C77" i="93"/>
  <c r="I76" i="93"/>
  <c r="E76" i="93"/>
  <c r="F78" i="93"/>
  <c r="G76" i="93"/>
  <c r="G75" i="93"/>
  <c r="C75" i="93"/>
  <c r="F74" i="93"/>
  <c r="F73" i="93"/>
  <c r="H72" i="93"/>
  <c r="D72" i="93"/>
  <c r="F71" i="93"/>
  <c r="G81" i="93"/>
  <c r="C81" i="93"/>
  <c r="H80" i="93"/>
  <c r="D80" i="93"/>
  <c r="I78" i="93"/>
  <c r="E78" i="93"/>
  <c r="F77" i="93"/>
  <c r="H76" i="93"/>
  <c r="D76" i="93"/>
  <c r="F75" i="93"/>
  <c r="I74" i="93"/>
  <c r="E74" i="93"/>
  <c r="C72" i="93"/>
  <c r="F81" i="93"/>
  <c r="H78" i="93"/>
  <c r="D78" i="93"/>
  <c r="C76" i="93"/>
  <c r="H74" i="93"/>
  <c r="D74" i="93"/>
  <c r="H73" i="93"/>
  <c r="D73" i="93"/>
  <c r="F72" i="93"/>
  <c r="H71" i="93"/>
  <c r="D71" i="93"/>
  <c r="I81" i="93"/>
  <c r="E81" i="93"/>
  <c r="G80" i="93"/>
  <c r="F80" i="93"/>
  <c r="G78" i="93"/>
  <c r="C78" i="93"/>
  <c r="I77" i="93"/>
  <c r="E77" i="93"/>
  <c r="H77" i="93"/>
  <c r="D77" i="93"/>
  <c r="F76" i="93"/>
  <c r="I75" i="93"/>
  <c r="E75" i="93"/>
  <c r="H75" i="93"/>
  <c r="D75" i="93"/>
  <c r="G74" i="93"/>
  <c r="C74" i="93"/>
  <c r="I73" i="93"/>
  <c r="E73" i="93"/>
  <c r="G73" i="93"/>
  <c r="C73" i="93"/>
  <c r="G72" i="93"/>
  <c r="I72" i="93"/>
  <c r="E72" i="93"/>
  <c r="I71" i="93"/>
  <c r="E71" i="93"/>
  <c r="G71" i="93"/>
  <c r="C71" i="93"/>
  <c r="D70" i="15"/>
  <c r="E70" i="15" s="1"/>
  <c r="D69" i="15"/>
  <c r="E69" i="15" s="1"/>
  <c r="D68" i="15"/>
  <c r="E68" i="15" s="1"/>
  <c r="D67" i="15"/>
  <c r="E67" i="15" s="1"/>
  <c r="D66" i="15"/>
  <c r="E66" i="15" s="1"/>
  <c r="D65" i="15"/>
  <c r="E65" i="15" s="1"/>
  <c r="D64" i="15"/>
  <c r="E64" i="15" s="1"/>
  <c r="D63" i="15"/>
  <c r="E63" i="15" s="1"/>
  <c r="D62" i="15"/>
  <c r="E62" i="15" s="1"/>
  <c r="D61" i="15"/>
  <c r="E61" i="15" s="1"/>
  <c r="D60" i="15"/>
  <c r="E60" i="15" s="1"/>
  <c r="D59" i="15"/>
  <c r="E59" i="15" s="1"/>
  <c r="D58" i="15"/>
  <c r="E58" i="15" s="1"/>
  <c r="D57" i="15"/>
  <c r="E57" i="15" s="1"/>
  <c r="D56" i="15"/>
  <c r="E56" i="15" s="1"/>
  <c r="D55" i="15"/>
  <c r="E55" i="15" s="1"/>
  <c r="D54" i="15"/>
  <c r="E54" i="15" s="1"/>
  <c r="D53" i="15"/>
  <c r="E53" i="15" s="1"/>
  <c r="D52" i="15"/>
  <c r="E52" i="15" s="1"/>
  <c r="D51" i="15"/>
  <c r="E51" i="15" s="1"/>
  <c r="D50" i="15"/>
  <c r="E50" i="15" s="1"/>
  <c r="D49" i="15"/>
  <c r="E49" i="15" s="1"/>
  <c r="D48" i="15"/>
  <c r="E48" i="15" s="1"/>
  <c r="E47" i="15"/>
  <c r="D46" i="15"/>
  <c r="E46" i="15" s="1"/>
  <c r="D45" i="15"/>
  <c r="E45" i="15" s="1"/>
  <c r="D44" i="15"/>
  <c r="E44" i="15" s="1"/>
  <c r="D43" i="15"/>
  <c r="E43" i="15" s="1"/>
  <c r="D42" i="15"/>
  <c r="E42" i="15" s="1"/>
  <c r="D41" i="15"/>
  <c r="E41" i="15" s="1"/>
  <c r="D40" i="15"/>
  <c r="E40" i="15" s="1"/>
  <c r="D39" i="15"/>
  <c r="E39" i="15" s="1"/>
  <c r="D38" i="15"/>
  <c r="E38" i="15" s="1"/>
  <c r="D37" i="15"/>
  <c r="E37" i="15" s="1"/>
  <c r="D36" i="15"/>
  <c r="E36" i="15" s="1"/>
  <c r="D35" i="15"/>
  <c r="E35" i="15" s="1"/>
  <c r="D34" i="15"/>
  <c r="E34" i="15" s="1"/>
  <c r="D33" i="15"/>
  <c r="E33" i="15" s="1"/>
  <c r="D32" i="15"/>
  <c r="E32" i="15" s="1"/>
  <c r="D31" i="15"/>
  <c r="E31" i="15" s="1"/>
  <c r="D30" i="15"/>
  <c r="E30" i="15" s="1"/>
  <c r="D29" i="15"/>
  <c r="E29" i="15" s="1"/>
  <c r="D28" i="15"/>
  <c r="E28" i="15" s="1"/>
  <c r="D27" i="15"/>
  <c r="E27" i="15" s="1"/>
  <c r="D26" i="15"/>
  <c r="E26" i="15" s="1"/>
  <c r="D25" i="15"/>
  <c r="E25" i="15" s="1"/>
  <c r="D24" i="15"/>
  <c r="E24" i="15" s="1"/>
  <c r="D23" i="15"/>
  <c r="E23" i="15" s="1"/>
  <c r="D22" i="15"/>
  <c r="E22" i="15" s="1"/>
  <c r="D21" i="15"/>
  <c r="E21" i="15" s="1"/>
  <c r="D20" i="15"/>
  <c r="E20" i="15" s="1"/>
  <c r="D19" i="15"/>
  <c r="E19" i="15" s="1"/>
  <c r="D18" i="15"/>
  <c r="E18" i="15" s="1"/>
  <c r="D17" i="15"/>
  <c r="E17" i="15" s="1"/>
  <c r="D16" i="15"/>
  <c r="E16" i="15" s="1"/>
  <c r="D15" i="15"/>
  <c r="E15" i="15" s="1"/>
  <c r="D14" i="15"/>
  <c r="E14" i="15" s="1"/>
  <c r="D13" i="15"/>
  <c r="E13" i="15" s="1"/>
  <c r="D12" i="15"/>
  <c r="E12" i="15" s="1"/>
  <c r="D11" i="15"/>
  <c r="E11" i="15" s="1"/>
  <c r="D10" i="15"/>
  <c r="E10" i="15" s="1"/>
  <c r="D9" i="15"/>
  <c r="E9" i="15" s="1"/>
  <c r="D8" i="15"/>
  <c r="E8" i="15" s="1"/>
  <c r="D7" i="15"/>
  <c r="E7" i="15" s="1"/>
  <c r="T21" i="100"/>
  <c r="S21" i="100"/>
  <c r="R21" i="100"/>
  <c r="Q21" i="100"/>
  <c r="P21" i="100"/>
  <c r="O21" i="100"/>
  <c r="N21" i="100"/>
  <c r="M21" i="100"/>
  <c r="L21" i="100"/>
  <c r="K21" i="100"/>
  <c r="J21" i="100"/>
  <c r="I21" i="100"/>
  <c r="H21" i="100"/>
  <c r="G21" i="100"/>
  <c r="F21" i="100"/>
  <c r="E21" i="100"/>
  <c r="D21" i="100"/>
  <c r="C21" i="100"/>
  <c r="H48" i="99"/>
  <c r="F84" i="93" l="1"/>
  <c r="G84" i="93"/>
  <c r="H84" i="93"/>
  <c r="D84" i="93"/>
  <c r="C84" i="93"/>
  <c r="E84" i="93"/>
  <c r="D83" i="45" l="1"/>
  <c r="E83" i="45"/>
  <c r="F83" i="45"/>
  <c r="G83" i="45"/>
  <c r="H71" i="45"/>
  <c r="I71" i="45"/>
  <c r="J71" i="45"/>
  <c r="H72" i="45"/>
  <c r="I72" i="45"/>
  <c r="J72" i="45"/>
  <c r="H73" i="45"/>
  <c r="I73" i="45"/>
  <c r="J73" i="45"/>
  <c r="H74" i="45"/>
  <c r="I74" i="45"/>
  <c r="J74" i="45"/>
  <c r="H75" i="45"/>
  <c r="I75" i="45"/>
  <c r="J75" i="45"/>
  <c r="H76" i="45"/>
  <c r="I76" i="45"/>
  <c r="J76" i="45"/>
  <c r="H77" i="45"/>
  <c r="I77" i="45"/>
  <c r="J77" i="45"/>
  <c r="H78" i="45"/>
  <c r="I78" i="45"/>
  <c r="J78" i="45"/>
  <c r="H79" i="45"/>
  <c r="I79" i="45"/>
  <c r="J79" i="45"/>
  <c r="H80" i="45"/>
  <c r="I80" i="45"/>
  <c r="J80" i="45"/>
  <c r="H81" i="45"/>
  <c r="I81" i="45"/>
  <c r="J81" i="45"/>
  <c r="J70" i="45"/>
  <c r="I70" i="45"/>
  <c r="H70" i="45"/>
  <c r="H83" i="45" l="1"/>
  <c r="I83" i="45"/>
  <c r="J83" i="45"/>
  <c r="N22" i="98"/>
  <c r="O22" i="98" s="1"/>
  <c r="N19" i="98"/>
  <c r="O19" i="98" s="1"/>
  <c r="N18" i="98"/>
  <c r="O18" i="98" s="1"/>
  <c r="N17" i="98"/>
  <c r="O17" i="98" s="1"/>
  <c r="N16" i="98"/>
  <c r="O16" i="98" s="1"/>
  <c r="N15" i="98"/>
  <c r="O15" i="98" s="1"/>
  <c r="N14" i="98"/>
  <c r="O14" i="98" s="1"/>
  <c r="N13" i="98"/>
  <c r="O13" i="98" s="1"/>
  <c r="N12" i="98"/>
  <c r="O12" i="98" s="1"/>
  <c r="N11" i="98"/>
  <c r="O11" i="98" s="1"/>
  <c r="N10" i="98"/>
  <c r="O10" i="98" s="1"/>
  <c r="N9" i="98"/>
  <c r="O9" i="98" s="1"/>
  <c r="N8" i="98"/>
  <c r="O8" i="98" s="1"/>
  <c r="C71" i="49" l="1"/>
  <c r="F81" i="49"/>
  <c r="E81" i="49"/>
  <c r="D81" i="49"/>
  <c r="C81" i="49"/>
  <c r="F80" i="49"/>
  <c r="E80" i="49"/>
  <c r="D80" i="49"/>
  <c r="C80" i="49"/>
  <c r="F79" i="49"/>
  <c r="E79" i="49"/>
  <c r="D79" i="49"/>
  <c r="C79" i="49"/>
  <c r="F78" i="49"/>
  <c r="E78" i="49"/>
  <c r="D78" i="49"/>
  <c r="C78" i="49"/>
  <c r="F77" i="49"/>
  <c r="E77" i="49"/>
  <c r="D77" i="49"/>
  <c r="C77" i="49"/>
  <c r="F76" i="49"/>
  <c r="E76" i="49"/>
  <c r="D76" i="49"/>
  <c r="C76" i="49"/>
  <c r="F75" i="49"/>
  <c r="E75" i="49"/>
  <c r="D75" i="49"/>
  <c r="C75" i="49"/>
  <c r="F74" i="49"/>
  <c r="E74" i="49"/>
  <c r="D74" i="49"/>
  <c r="C74" i="49"/>
  <c r="F73" i="49"/>
  <c r="E73" i="49"/>
  <c r="D73" i="49"/>
  <c r="C73" i="49"/>
  <c r="F72" i="49"/>
  <c r="E72" i="49"/>
  <c r="D72" i="49"/>
  <c r="C72" i="49"/>
  <c r="F71" i="49"/>
  <c r="E71" i="49"/>
  <c r="D71" i="49"/>
  <c r="F70" i="49"/>
  <c r="E70" i="49"/>
  <c r="D70" i="49"/>
  <c r="G83" i="48"/>
  <c r="F83" i="48"/>
  <c r="E83" i="48"/>
  <c r="D83" i="48"/>
  <c r="C83" i="48"/>
  <c r="G81" i="47"/>
  <c r="F81" i="47"/>
  <c r="E81" i="47"/>
  <c r="G80" i="47"/>
  <c r="F80" i="47"/>
  <c r="E80" i="47"/>
  <c r="G79" i="47"/>
  <c r="F79" i="47"/>
  <c r="E79" i="47"/>
  <c r="G78" i="47"/>
  <c r="F78" i="47"/>
  <c r="E78" i="47"/>
  <c r="G77" i="47"/>
  <c r="F77" i="47"/>
  <c r="E77" i="47"/>
  <c r="G76" i="47"/>
  <c r="F76" i="47"/>
  <c r="E76" i="47"/>
  <c r="G75" i="47"/>
  <c r="F75" i="47"/>
  <c r="E75" i="47"/>
  <c r="G74" i="47"/>
  <c r="F74" i="47"/>
  <c r="E74" i="47"/>
  <c r="G73" i="47"/>
  <c r="F73" i="47"/>
  <c r="E73" i="47"/>
  <c r="G72" i="47"/>
  <c r="F72" i="47"/>
  <c r="E72" i="47"/>
  <c r="G71" i="47"/>
  <c r="F71" i="47"/>
  <c r="E71" i="47"/>
  <c r="G70" i="47"/>
  <c r="F70" i="47"/>
  <c r="E70" i="47"/>
  <c r="H84" i="58"/>
  <c r="G84" i="58"/>
  <c r="F84" i="58"/>
  <c r="E84" i="58"/>
  <c r="C83" i="49" l="1"/>
  <c r="D83" i="49"/>
  <c r="E83" i="49"/>
  <c r="F83" i="49"/>
  <c r="G83" i="47"/>
  <c r="E83" i="47"/>
  <c r="F83" i="47"/>
  <c r="N84" i="61"/>
  <c r="M84" i="61"/>
  <c r="L84" i="61"/>
  <c r="K84" i="61"/>
  <c r="J84" i="61"/>
  <c r="I84" i="61"/>
  <c r="H84" i="61"/>
  <c r="G84" i="61"/>
  <c r="F84" i="61"/>
  <c r="E84" i="61"/>
  <c r="D84" i="61"/>
  <c r="N83" i="61"/>
  <c r="M83" i="61"/>
  <c r="L83" i="61"/>
  <c r="K83" i="61"/>
  <c r="J83" i="61"/>
  <c r="I83" i="61"/>
  <c r="H83" i="61"/>
  <c r="G83" i="61"/>
  <c r="F83" i="61"/>
  <c r="E83" i="61"/>
  <c r="D83" i="61"/>
  <c r="N82" i="61"/>
  <c r="M82" i="61"/>
  <c r="L82" i="61"/>
  <c r="K82" i="61"/>
  <c r="J82" i="61"/>
  <c r="I82" i="61"/>
  <c r="H82" i="61"/>
  <c r="G82" i="61"/>
  <c r="F82" i="61"/>
  <c r="E82" i="61"/>
  <c r="D82" i="61"/>
  <c r="N81" i="61"/>
  <c r="M81" i="61"/>
  <c r="L81" i="61"/>
  <c r="K81" i="61"/>
  <c r="J81" i="61"/>
  <c r="I81" i="61"/>
  <c r="H81" i="61"/>
  <c r="G81" i="61"/>
  <c r="F81" i="61"/>
  <c r="E81" i="61"/>
  <c r="D81" i="61"/>
  <c r="N80" i="61"/>
  <c r="M80" i="61"/>
  <c r="L80" i="61"/>
  <c r="K80" i="61"/>
  <c r="J80" i="61"/>
  <c r="I80" i="61"/>
  <c r="H80" i="61"/>
  <c r="G80" i="61"/>
  <c r="F80" i="61"/>
  <c r="E80" i="61"/>
  <c r="D80" i="61"/>
  <c r="N79" i="61"/>
  <c r="M79" i="61"/>
  <c r="L79" i="61"/>
  <c r="K79" i="61"/>
  <c r="J79" i="61"/>
  <c r="I79" i="61"/>
  <c r="H79" i="61"/>
  <c r="G79" i="61"/>
  <c r="F79" i="61"/>
  <c r="E79" i="61"/>
  <c r="D79" i="61"/>
  <c r="N78" i="61"/>
  <c r="M78" i="61"/>
  <c r="L78" i="61"/>
  <c r="K78" i="61"/>
  <c r="J78" i="61"/>
  <c r="I78" i="61"/>
  <c r="H78" i="61"/>
  <c r="G78" i="61"/>
  <c r="F78" i="61"/>
  <c r="E78" i="61"/>
  <c r="D78" i="61"/>
  <c r="N77" i="61"/>
  <c r="M77" i="61"/>
  <c r="L77" i="61"/>
  <c r="K77" i="61"/>
  <c r="J77" i="61"/>
  <c r="I77" i="61"/>
  <c r="H77" i="61"/>
  <c r="G77" i="61"/>
  <c r="F77" i="61"/>
  <c r="E77" i="61"/>
  <c r="D77" i="61"/>
  <c r="N76" i="61"/>
  <c r="M76" i="61"/>
  <c r="L76" i="61"/>
  <c r="K76" i="61"/>
  <c r="J76" i="61"/>
  <c r="I76" i="61"/>
  <c r="H76" i="61"/>
  <c r="G76" i="61"/>
  <c r="F76" i="61"/>
  <c r="E76" i="61"/>
  <c r="D76" i="61"/>
  <c r="N75" i="61"/>
  <c r="M75" i="61"/>
  <c r="L75" i="61"/>
  <c r="K75" i="61"/>
  <c r="J75" i="61"/>
  <c r="I75" i="61"/>
  <c r="H75" i="61"/>
  <c r="G75" i="61"/>
  <c r="F75" i="61"/>
  <c r="E75" i="61"/>
  <c r="D75" i="61"/>
  <c r="N74" i="61"/>
  <c r="M74" i="61"/>
  <c r="L74" i="61"/>
  <c r="K74" i="61"/>
  <c r="J74" i="61"/>
  <c r="I74" i="61"/>
  <c r="H74" i="61"/>
  <c r="G74" i="61"/>
  <c r="F74" i="61"/>
  <c r="E74" i="61"/>
  <c r="D74" i="61"/>
  <c r="N73" i="61"/>
  <c r="M73" i="61"/>
  <c r="L73" i="61"/>
  <c r="K73" i="61"/>
  <c r="J73" i="61"/>
  <c r="I73" i="61"/>
  <c r="H73" i="61"/>
  <c r="G73" i="61"/>
  <c r="F73" i="61"/>
  <c r="E73" i="61"/>
  <c r="D73" i="61"/>
  <c r="N76" i="66"/>
  <c r="M76" i="66"/>
  <c r="L76" i="66"/>
  <c r="K76" i="66"/>
  <c r="J76" i="66"/>
  <c r="I76" i="66"/>
  <c r="H76" i="66"/>
  <c r="G76" i="66"/>
  <c r="F76" i="66"/>
  <c r="E76" i="66"/>
  <c r="D76" i="66"/>
  <c r="C76" i="66"/>
  <c r="H86" i="61" l="1"/>
  <c r="L86" i="61"/>
  <c r="D86" i="61"/>
  <c r="E86" i="61"/>
  <c r="I86" i="61"/>
  <c r="M86" i="61"/>
  <c r="F86" i="61"/>
  <c r="J86" i="61"/>
  <c r="N86" i="61"/>
  <c r="G86" i="61"/>
  <c r="K86" i="61"/>
  <c r="N84" i="66"/>
  <c r="M84" i="66"/>
  <c r="L84" i="66"/>
  <c r="K84" i="66"/>
  <c r="J84" i="66"/>
  <c r="I84" i="66"/>
  <c r="H84" i="66"/>
  <c r="G84" i="66"/>
  <c r="F84" i="66"/>
  <c r="E84" i="66"/>
  <c r="D84" i="66"/>
  <c r="N83" i="66"/>
  <c r="M83" i="66"/>
  <c r="L83" i="66"/>
  <c r="K83" i="66"/>
  <c r="J83" i="66"/>
  <c r="I83" i="66"/>
  <c r="H83" i="66"/>
  <c r="G83" i="66"/>
  <c r="F83" i="66"/>
  <c r="E83" i="66"/>
  <c r="D83" i="66"/>
  <c r="N82" i="66"/>
  <c r="M82" i="66"/>
  <c r="L82" i="66"/>
  <c r="K82" i="66"/>
  <c r="J82" i="66"/>
  <c r="I82" i="66"/>
  <c r="H82" i="66"/>
  <c r="G82" i="66"/>
  <c r="F82" i="66"/>
  <c r="E82" i="66"/>
  <c r="D82" i="66"/>
  <c r="N81" i="66"/>
  <c r="M81" i="66"/>
  <c r="L81" i="66"/>
  <c r="K81" i="66"/>
  <c r="J81" i="66"/>
  <c r="I81" i="66"/>
  <c r="H81" i="66"/>
  <c r="G81" i="66"/>
  <c r="F81" i="66"/>
  <c r="E81" i="66"/>
  <c r="D81" i="66"/>
  <c r="N80" i="66"/>
  <c r="M80" i="66"/>
  <c r="L80" i="66"/>
  <c r="K80" i="66"/>
  <c r="J80" i="66"/>
  <c r="I80" i="66"/>
  <c r="H80" i="66"/>
  <c r="G80" i="66"/>
  <c r="F80" i="66"/>
  <c r="E80" i="66"/>
  <c r="D80" i="66"/>
  <c r="N79" i="66"/>
  <c r="M79" i="66"/>
  <c r="L79" i="66"/>
  <c r="K79" i="66"/>
  <c r="J79" i="66"/>
  <c r="I79" i="66"/>
  <c r="H79" i="66"/>
  <c r="G79" i="66"/>
  <c r="F79" i="66"/>
  <c r="E79" i="66"/>
  <c r="D79" i="66"/>
  <c r="N78" i="66"/>
  <c r="M78" i="66"/>
  <c r="L78" i="66"/>
  <c r="K78" i="66"/>
  <c r="J78" i="66"/>
  <c r="I78" i="66"/>
  <c r="H78" i="66"/>
  <c r="G78" i="66"/>
  <c r="F78" i="66"/>
  <c r="E78" i="66"/>
  <c r="D78" i="66"/>
  <c r="N77" i="66"/>
  <c r="M77" i="66"/>
  <c r="L77" i="66"/>
  <c r="K77" i="66"/>
  <c r="J77" i="66"/>
  <c r="I77" i="66"/>
  <c r="H77" i="66"/>
  <c r="G77" i="66"/>
  <c r="F77" i="66"/>
  <c r="E77" i="66"/>
  <c r="D77" i="66"/>
  <c r="N75" i="66"/>
  <c r="M75" i="66"/>
  <c r="L75" i="66"/>
  <c r="K75" i="66"/>
  <c r="J75" i="66"/>
  <c r="I75" i="66"/>
  <c r="H75" i="66"/>
  <c r="G75" i="66"/>
  <c r="F75" i="66"/>
  <c r="E75" i="66"/>
  <c r="D75" i="66"/>
  <c r="N74" i="66"/>
  <c r="M74" i="66"/>
  <c r="L74" i="66"/>
  <c r="K74" i="66"/>
  <c r="J74" i="66"/>
  <c r="I74" i="66"/>
  <c r="H74" i="66"/>
  <c r="G74" i="66"/>
  <c r="F74" i="66"/>
  <c r="E74" i="66"/>
  <c r="D74" i="66"/>
  <c r="N73" i="66"/>
  <c r="M73" i="66"/>
  <c r="L73" i="66"/>
  <c r="K73" i="66"/>
  <c r="J73" i="66"/>
  <c r="I73" i="66"/>
  <c r="H73" i="66"/>
  <c r="G73" i="66"/>
  <c r="F73" i="66"/>
  <c r="E73" i="66"/>
  <c r="D73" i="66"/>
  <c r="C84" i="66"/>
  <c r="C83" i="66"/>
  <c r="C82" i="66"/>
  <c r="C81" i="66"/>
  <c r="C80" i="66"/>
  <c r="C79" i="66"/>
  <c r="C78" i="66"/>
  <c r="C77" i="66"/>
  <c r="C75" i="66"/>
  <c r="C74" i="66"/>
  <c r="C73" i="66"/>
  <c r="Y86" i="95" l="1"/>
  <c r="Q86" i="95"/>
  <c r="I86" i="95"/>
  <c r="AA77" i="95"/>
  <c r="J86" i="95"/>
  <c r="R86" i="95"/>
  <c r="K86" i="95"/>
  <c r="S86" i="95"/>
  <c r="AA79" i="95"/>
  <c r="L86" i="95"/>
  <c r="T86" i="95"/>
  <c r="E86" i="95"/>
  <c r="M86" i="95"/>
  <c r="U86" i="95"/>
  <c r="AA81" i="95"/>
  <c r="F86" i="95"/>
  <c r="N86" i="95"/>
  <c r="V86" i="95"/>
  <c r="AA78" i="95"/>
  <c r="G86" i="95"/>
  <c r="O86" i="95"/>
  <c r="W86" i="95"/>
  <c r="AA75" i="95"/>
  <c r="AA83" i="95"/>
  <c r="H86" i="95"/>
  <c r="P86" i="95"/>
  <c r="X86" i="95"/>
  <c r="AA80" i="95"/>
  <c r="AA74" i="95"/>
  <c r="AA76" i="95"/>
  <c r="AA82" i="95"/>
  <c r="AA84" i="95"/>
  <c r="C86" i="95"/>
  <c r="AB84" i="95" l="1"/>
  <c r="AB76" i="95"/>
  <c r="AA73" i="95"/>
  <c r="AB74" i="95"/>
  <c r="AB83" i="95"/>
  <c r="AB78" i="95"/>
  <c r="AB79" i="95"/>
  <c r="AB80" i="95"/>
  <c r="AB81" i="95"/>
  <c r="D86" i="95"/>
  <c r="AB77" i="95"/>
  <c r="AB82" i="95"/>
  <c r="AB75" i="95"/>
  <c r="AB73" i="95" l="1"/>
  <c r="B86" i="95"/>
  <c r="AB86" i="95" s="1"/>
  <c r="AA86" i="95"/>
  <c r="C85" i="81" l="1"/>
  <c r="F85" i="81"/>
  <c r="D85" i="81"/>
  <c r="L85" i="8"/>
  <c r="J85" i="8"/>
  <c r="H85" i="8"/>
  <c r="F85" i="8"/>
  <c r="D85" i="8"/>
  <c r="H85" i="81"/>
  <c r="I85" i="81" l="1"/>
  <c r="G85" i="81"/>
  <c r="E85" i="81"/>
  <c r="K85" i="9" l="1"/>
  <c r="N85" i="9"/>
  <c r="M85" i="9"/>
  <c r="E85" i="9"/>
  <c r="G85" i="9"/>
  <c r="C85" i="8"/>
  <c r="H85" i="9"/>
  <c r="P85" i="9"/>
  <c r="J85" i="9"/>
  <c r="D85" i="9"/>
  <c r="I85" i="9"/>
  <c r="O85" i="9" l="1"/>
  <c r="C85" i="9"/>
  <c r="L85" i="9" l="1"/>
  <c r="C86" i="71" l="1"/>
  <c r="D86" i="71"/>
  <c r="E86" i="71"/>
  <c r="F73" i="71" l="1"/>
  <c r="F74" i="71"/>
  <c r="F75" i="71"/>
  <c r="F76" i="71"/>
  <c r="F77" i="71"/>
  <c r="F78" i="71"/>
  <c r="F79" i="71"/>
  <c r="F80" i="71"/>
  <c r="F81" i="71"/>
  <c r="F82" i="71"/>
  <c r="F83" i="71"/>
  <c r="F84" i="71"/>
  <c r="F71" i="71"/>
  <c r="F11" i="71"/>
  <c r="F12" i="71"/>
  <c r="F13" i="71"/>
  <c r="F14" i="71"/>
  <c r="F15" i="71"/>
  <c r="F16" i="71"/>
  <c r="F17" i="71"/>
  <c r="F18" i="71"/>
  <c r="F19" i="71"/>
  <c r="F20" i="71"/>
  <c r="F21" i="71"/>
  <c r="F22" i="71"/>
  <c r="F23" i="71"/>
  <c r="F24" i="71"/>
  <c r="F25" i="71"/>
  <c r="F26" i="71"/>
  <c r="F27" i="71"/>
  <c r="F28" i="71"/>
  <c r="F29" i="71"/>
  <c r="F30" i="71"/>
  <c r="F31" i="71"/>
  <c r="F32" i="71"/>
  <c r="F33" i="71"/>
  <c r="F34" i="71"/>
  <c r="F35" i="71"/>
  <c r="F36" i="71"/>
  <c r="F37" i="71"/>
  <c r="F38" i="71"/>
  <c r="F39" i="71"/>
  <c r="F40" i="71"/>
  <c r="F41" i="71"/>
  <c r="F42" i="71"/>
  <c r="F43" i="71"/>
  <c r="F44" i="71"/>
  <c r="F45" i="71"/>
  <c r="F46" i="71"/>
  <c r="F47" i="71"/>
  <c r="F48" i="71"/>
  <c r="F49" i="71"/>
  <c r="F50" i="71"/>
  <c r="F51" i="71"/>
  <c r="F52" i="71"/>
  <c r="F53" i="71"/>
  <c r="F54" i="71"/>
  <c r="F55" i="71"/>
  <c r="F56" i="71"/>
  <c r="F57" i="71"/>
  <c r="F58" i="71"/>
  <c r="F59" i="71"/>
  <c r="F60" i="71"/>
  <c r="F61" i="71"/>
  <c r="F62" i="71"/>
  <c r="F63" i="71"/>
  <c r="F64" i="71"/>
  <c r="F65" i="71"/>
  <c r="F66" i="71"/>
  <c r="F67" i="71"/>
  <c r="F68" i="71"/>
  <c r="F69" i="71"/>
  <c r="F70" i="71"/>
  <c r="F10" i="71"/>
  <c r="H74" i="70"/>
  <c r="H75" i="70"/>
  <c r="H76" i="70"/>
  <c r="H77" i="70"/>
  <c r="H78" i="70"/>
  <c r="H79" i="70"/>
  <c r="H80" i="70"/>
  <c r="H81" i="70"/>
  <c r="H82" i="70"/>
  <c r="H83" i="70"/>
  <c r="H84" i="70"/>
  <c r="H73" i="70"/>
  <c r="H11" i="70"/>
  <c r="H12" i="70"/>
  <c r="H13" i="70"/>
  <c r="H14" i="70"/>
  <c r="H15" i="70"/>
  <c r="H16" i="70"/>
  <c r="H17" i="70"/>
  <c r="H18" i="70"/>
  <c r="H19" i="70"/>
  <c r="H20" i="70"/>
  <c r="H21" i="70"/>
  <c r="H22" i="70"/>
  <c r="H23" i="70"/>
  <c r="H24" i="70"/>
  <c r="H25" i="70"/>
  <c r="H26" i="70"/>
  <c r="H27" i="70"/>
  <c r="H28" i="70"/>
  <c r="H29" i="70"/>
  <c r="H30" i="70"/>
  <c r="H31" i="70"/>
  <c r="H32" i="70"/>
  <c r="H33" i="70"/>
  <c r="H34" i="70"/>
  <c r="H35" i="70"/>
  <c r="H36" i="70"/>
  <c r="H37" i="70"/>
  <c r="H38" i="70"/>
  <c r="H39" i="70"/>
  <c r="H40" i="70"/>
  <c r="H41" i="70"/>
  <c r="H42" i="70"/>
  <c r="H43" i="70"/>
  <c r="H44" i="70"/>
  <c r="H45" i="70"/>
  <c r="H46" i="70"/>
  <c r="H47" i="70"/>
  <c r="H48" i="70"/>
  <c r="H49" i="70"/>
  <c r="H50" i="70"/>
  <c r="H51" i="70"/>
  <c r="H52" i="70"/>
  <c r="H53" i="70"/>
  <c r="H54" i="70"/>
  <c r="H55" i="70"/>
  <c r="H56" i="70"/>
  <c r="H57" i="70"/>
  <c r="H58" i="70"/>
  <c r="H59" i="70"/>
  <c r="H60" i="70"/>
  <c r="H61" i="70"/>
  <c r="H62" i="70"/>
  <c r="H63" i="70"/>
  <c r="H64" i="70"/>
  <c r="H65" i="70"/>
  <c r="H66" i="70"/>
  <c r="H67" i="70"/>
  <c r="H68" i="70"/>
  <c r="H69" i="70"/>
  <c r="H70" i="70"/>
  <c r="H71" i="70"/>
  <c r="H10" i="70"/>
  <c r="O11" i="61"/>
  <c r="O12" i="61"/>
  <c r="O13" i="61"/>
  <c r="O14" i="61"/>
  <c r="O15" i="61"/>
  <c r="O16" i="61"/>
  <c r="O17" i="61"/>
  <c r="O18" i="61"/>
  <c r="O19" i="61"/>
  <c r="O20" i="61"/>
  <c r="O21" i="61"/>
  <c r="O22" i="61"/>
  <c r="O23" i="61"/>
  <c r="O24" i="61"/>
  <c r="O25" i="61"/>
  <c r="O26" i="61"/>
  <c r="O27" i="61"/>
  <c r="O28" i="61"/>
  <c r="O29" i="61"/>
  <c r="O30" i="61"/>
  <c r="O31" i="61"/>
  <c r="O32" i="61"/>
  <c r="O33" i="61"/>
  <c r="O34" i="61"/>
  <c r="O35" i="61"/>
  <c r="O36" i="61"/>
  <c r="O37" i="61"/>
  <c r="O38" i="61"/>
  <c r="O39" i="61"/>
  <c r="O40" i="61"/>
  <c r="O41" i="61"/>
  <c r="O42" i="61"/>
  <c r="O43" i="61"/>
  <c r="O44" i="61"/>
  <c r="O45" i="61"/>
  <c r="O46" i="61"/>
  <c r="O47" i="61"/>
  <c r="O48" i="61"/>
  <c r="O49" i="61"/>
  <c r="O50" i="61"/>
  <c r="O51" i="61"/>
  <c r="O52" i="61"/>
  <c r="O53" i="61"/>
  <c r="O54" i="61"/>
  <c r="O55" i="61"/>
  <c r="O56" i="61"/>
  <c r="O57" i="61"/>
  <c r="O58" i="61"/>
  <c r="O59" i="61"/>
  <c r="O60" i="61"/>
  <c r="O61" i="61"/>
  <c r="O62" i="61"/>
  <c r="O63" i="61"/>
  <c r="O64" i="61"/>
  <c r="O65" i="61"/>
  <c r="O66" i="61"/>
  <c r="O67" i="61"/>
  <c r="O68" i="61"/>
  <c r="O69" i="61"/>
  <c r="O70" i="61"/>
  <c r="O71" i="61"/>
  <c r="O10" i="61"/>
  <c r="O83" i="66"/>
  <c r="O82" i="66"/>
  <c r="O81" i="66"/>
  <c r="O80" i="66"/>
  <c r="O77" i="66"/>
  <c r="O76" i="66"/>
  <c r="O74" i="66"/>
  <c r="O73" i="66"/>
  <c r="O83" i="61" l="1"/>
  <c r="O81" i="61"/>
  <c r="O74" i="61"/>
  <c r="F86" i="71"/>
  <c r="O76" i="61"/>
  <c r="O84" i="61"/>
  <c r="O79" i="61"/>
  <c r="O82" i="61"/>
  <c r="O73" i="61"/>
  <c r="O75" i="61"/>
  <c r="O77" i="61"/>
  <c r="O80" i="61"/>
  <c r="O78" i="61"/>
  <c r="O78" i="66"/>
  <c r="O75" i="66"/>
  <c r="O79" i="66"/>
  <c r="O84" i="66"/>
  <c r="O86" i="61" l="1"/>
  <c r="J86" i="74" l="1"/>
  <c r="F86" i="74"/>
  <c r="K85" i="75"/>
  <c r="G85" i="75"/>
  <c r="D86" i="74"/>
  <c r="G86" i="74"/>
  <c r="H86" i="74" s="1"/>
  <c r="I86" i="74"/>
  <c r="K86" i="74" s="1"/>
  <c r="C86" i="74"/>
  <c r="H85" i="75"/>
  <c r="J85" i="75"/>
  <c r="E85" i="75" l="1"/>
  <c r="D85" i="75"/>
  <c r="I85" i="75"/>
  <c r="F85" i="75"/>
  <c r="C85" i="75" l="1"/>
  <c r="I70" i="47" l="1"/>
  <c r="J70" i="47"/>
  <c r="I71" i="47"/>
  <c r="J71" i="47"/>
  <c r="I72" i="47"/>
  <c r="J72" i="47"/>
  <c r="I73" i="47"/>
  <c r="J73" i="47"/>
  <c r="I74" i="47"/>
  <c r="J74" i="47"/>
  <c r="I75" i="47"/>
  <c r="J75" i="47"/>
  <c r="I76" i="47"/>
  <c r="J76" i="47"/>
  <c r="I77" i="47"/>
  <c r="J77" i="47"/>
  <c r="I78" i="47"/>
  <c r="J78" i="47"/>
  <c r="I79" i="47"/>
  <c r="J79" i="47"/>
  <c r="I80" i="47"/>
  <c r="J80" i="47"/>
  <c r="I81" i="47"/>
  <c r="J81" i="47"/>
  <c r="I83" i="47"/>
  <c r="J83" i="47"/>
  <c r="D81" i="47"/>
  <c r="H81" i="47" s="1"/>
  <c r="D80" i="47"/>
  <c r="H80" i="47" s="1"/>
  <c r="D79" i="47"/>
  <c r="H79" i="47" s="1"/>
  <c r="D78" i="47"/>
  <c r="H78" i="47" s="1"/>
  <c r="D77" i="47"/>
  <c r="H77" i="47" s="1"/>
  <c r="D76" i="47"/>
  <c r="H76" i="47" s="1"/>
  <c r="D75" i="47"/>
  <c r="H75" i="47" s="1"/>
  <c r="D74" i="47"/>
  <c r="H74" i="47" s="1"/>
  <c r="D73" i="47"/>
  <c r="H73" i="47" s="1"/>
  <c r="D72" i="47"/>
  <c r="H72" i="47" s="1"/>
  <c r="D71" i="47"/>
  <c r="H71" i="47" s="1"/>
  <c r="D70" i="47"/>
  <c r="D83" i="47" l="1"/>
  <c r="H83" i="47" s="1"/>
  <c r="H70" i="47"/>
  <c r="C71" i="47"/>
  <c r="C80" i="47"/>
  <c r="C79" i="47"/>
  <c r="C75" i="47"/>
  <c r="C78" i="47"/>
  <c r="C77" i="47"/>
  <c r="C74" i="47"/>
  <c r="C70" i="47"/>
  <c r="C73" i="47"/>
  <c r="C81" i="47"/>
  <c r="C76" i="47"/>
  <c r="C72" i="47"/>
  <c r="C83" i="47" l="1"/>
  <c r="E86" i="74" l="1"/>
  <c r="N83" i="45" s="1"/>
  <c r="L83" i="45" l="1"/>
  <c r="K83" i="45"/>
  <c r="M83" i="45"/>
  <c r="O83" i="45"/>
  <c r="N70" i="45"/>
  <c r="N71" i="45"/>
  <c r="N80" i="45"/>
  <c r="N79" i="45"/>
  <c r="N78" i="45"/>
  <c r="N81" i="45"/>
  <c r="N76" i="45"/>
  <c r="N72" i="45"/>
  <c r="N77" i="45"/>
  <c r="N75" i="45"/>
  <c r="N74" i="45"/>
  <c r="N73" i="45"/>
  <c r="K74" i="45" l="1"/>
  <c r="L74" i="45"/>
  <c r="M74" i="45"/>
  <c r="O74" i="45"/>
  <c r="L79" i="45"/>
  <c r="M79" i="45"/>
  <c r="K79" i="45"/>
  <c r="O79" i="45"/>
  <c r="K80" i="45"/>
  <c r="L80" i="45"/>
  <c r="M80" i="45"/>
  <c r="O80" i="45"/>
  <c r="L75" i="45"/>
  <c r="M75" i="45"/>
  <c r="K75" i="45"/>
  <c r="O75" i="45"/>
  <c r="L77" i="45"/>
  <c r="K77" i="45"/>
  <c r="M77" i="45"/>
  <c r="O77" i="45"/>
  <c r="K81" i="45"/>
  <c r="L81" i="45"/>
  <c r="M81" i="45"/>
  <c r="O81" i="45"/>
  <c r="K72" i="45"/>
  <c r="L72" i="45"/>
  <c r="M72" i="45"/>
  <c r="O72" i="45"/>
  <c r="L71" i="45"/>
  <c r="M71" i="45"/>
  <c r="K71" i="45"/>
  <c r="O71" i="45"/>
  <c r="K73" i="45"/>
  <c r="L73" i="45"/>
  <c r="M73" i="45"/>
  <c r="O73" i="45"/>
  <c r="K78" i="45"/>
  <c r="M78" i="45"/>
  <c r="L78" i="45"/>
  <c r="O78" i="45"/>
  <c r="K76" i="45"/>
  <c r="L76" i="45"/>
  <c r="M76" i="45"/>
  <c r="O76" i="45"/>
  <c r="K70" i="45"/>
  <c r="M70" i="45"/>
  <c r="L70" i="45"/>
  <c r="O70" i="45"/>
  <c r="I84" i="93" l="1"/>
  <c r="F86" i="70"/>
  <c r="E86" i="70"/>
  <c r="D86" i="70"/>
  <c r="C86" i="70"/>
  <c r="O86" i="66" l="1"/>
  <c r="K86" i="66"/>
  <c r="G86" i="66"/>
  <c r="N86" i="66"/>
  <c r="J86" i="66"/>
  <c r="F86" i="66"/>
  <c r="M86" i="66"/>
  <c r="I86" i="66"/>
  <c r="E86" i="66"/>
  <c r="L86" i="66"/>
  <c r="H86" i="66"/>
  <c r="D86" i="66"/>
  <c r="G85" i="8" l="1"/>
  <c r="E85" i="8" l="1"/>
  <c r="K85" i="8"/>
  <c r="I85" i="8"/>
  <c r="M85" i="8"/>
  <c r="C86" i="66" l="1"/>
  <c r="G86" i="70" l="1"/>
  <c r="H86" i="70"/>
</calcChain>
</file>

<file path=xl/sharedStrings.xml><?xml version="1.0" encoding="utf-8"?>
<sst xmlns="http://schemas.openxmlformats.org/spreadsheetml/2006/main" count="3507" uniqueCount="520">
  <si>
    <t>Kleinräumige Statistiken der Stadt Ingolstadt</t>
  </si>
  <si>
    <t>Nur Hauptwohnsitz</t>
  </si>
  <si>
    <t>Mitte</t>
  </si>
  <si>
    <t>Südost</t>
  </si>
  <si>
    <t>Etting</t>
  </si>
  <si>
    <t>Oberhaunstadt</t>
  </si>
  <si>
    <t>Nordwest</t>
  </si>
  <si>
    <t>Südwest</t>
  </si>
  <si>
    <t>Mailing</t>
  </si>
  <si>
    <t>Süd</t>
  </si>
  <si>
    <t>Nordost</t>
  </si>
  <si>
    <t>West</t>
  </si>
  <si>
    <t>Inhaltsverzeichnis</t>
  </si>
  <si>
    <t>Seite</t>
  </si>
  <si>
    <t>Alle Wohnsitze</t>
  </si>
  <si>
    <t>Unterbezirk/Stadtbezirk</t>
  </si>
  <si>
    <t>Insgesamt</t>
  </si>
  <si>
    <t>Deutsche</t>
  </si>
  <si>
    <t>Ausländer</t>
  </si>
  <si>
    <t>Friedr.hof.-Hollerst.</t>
  </si>
  <si>
    <t>Stadt Ingolstadt</t>
  </si>
  <si>
    <t>weiblich</t>
  </si>
  <si>
    <t>männlich</t>
  </si>
  <si>
    <t>Deutsche weiblich</t>
  </si>
  <si>
    <t>Deutsche männlich</t>
  </si>
  <si>
    <t>ledig</t>
  </si>
  <si>
    <t>röm.-kath.</t>
  </si>
  <si>
    <t>Unterbezirk</t>
  </si>
  <si>
    <t>Summe</t>
  </si>
  <si>
    <t>Summe gesamt</t>
  </si>
  <si>
    <t>Gebäude mit Wohnraum</t>
  </si>
  <si>
    <t>Wohn-gebäude</t>
  </si>
  <si>
    <t>Räume</t>
  </si>
  <si>
    <t>Räume je Wohnung</t>
  </si>
  <si>
    <t>Wohnfläche je Wohnung</t>
  </si>
  <si>
    <t>Räume je Einw.</t>
  </si>
  <si>
    <t>Wohnfläche je Einw.</t>
  </si>
  <si>
    <t>Brückenkopf</t>
  </si>
  <si>
    <t>Altstadt NW</t>
  </si>
  <si>
    <t>Altstadt SO</t>
  </si>
  <si>
    <t>Altstadt SW</t>
  </si>
  <si>
    <t>Probierlweg</t>
  </si>
  <si>
    <t>Im Freihöfl</t>
  </si>
  <si>
    <t>Gabelsbergerstraße</t>
  </si>
  <si>
    <t>Nordbahnhof</t>
  </si>
  <si>
    <t>Herschelstraße</t>
  </si>
  <si>
    <t>Piusviertel</t>
  </si>
  <si>
    <t>Schlachthofviertel</t>
  </si>
  <si>
    <t>Josephsviertel</t>
  </si>
  <si>
    <t>Am Wasserwerk</t>
  </si>
  <si>
    <t>Konradviertel</t>
  </si>
  <si>
    <t>Ringsee</t>
  </si>
  <si>
    <t>Kothau</t>
  </si>
  <si>
    <t>Augustinviertel</t>
  </si>
  <si>
    <t>Monikaviertel</t>
  </si>
  <si>
    <t>Gewerbegebiet SO</t>
  </si>
  <si>
    <t>Niederfeld</t>
  </si>
  <si>
    <t>Rothenturm</t>
  </si>
  <si>
    <t>Am Auwaldsee</t>
  </si>
  <si>
    <t>Am Südfriedhof</t>
  </si>
  <si>
    <t>Hundszell</t>
  </si>
  <si>
    <t>Antonviertel</t>
  </si>
  <si>
    <t>Bahnhofsviertel</t>
  </si>
  <si>
    <t>Unsernherrn</t>
  </si>
  <si>
    <t>Gerolfing Süd</t>
  </si>
  <si>
    <t>Irgertsheim</t>
  </si>
  <si>
    <t>Pettenhofen</t>
  </si>
  <si>
    <t>Mühlhausen</t>
  </si>
  <si>
    <t>Dünzlau</t>
  </si>
  <si>
    <t>Gerolfing Nord</t>
  </si>
  <si>
    <t>Etting Ost</t>
  </si>
  <si>
    <t>Etting West</t>
  </si>
  <si>
    <t>Unterhaunstadt</t>
  </si>
  <si>
    <t>Müllerbadsiedlung</t>
  </si>
  <si>
    <t>Feldkirchen</t>
  </si>
  <si>
    <t>Mailing (Fort Wrede)</t>
  </si>
  <si>
    <t>Mailing Nord</t>
  </si>
  <si>
    <t>Mailing Süd</t>
  </si>
  <si>
    <t>Zuchering Süd</t>
  </si>
  <si>
    <t>Winden</t>
  </si>
  <si>
    <t>Hagau</t>
  </si>
  <si>
    <t>Oberbrunnenreuth</t>
  </si>
  <si>
    <t>Spitalhof</t>
  </si>
  <si>
    <t>Unterbrunnenreuth</t>
  </si>
  <si>
    <t>Zuchering Nord</t>
  </si>
  <si>
    <t>Hollerstauden</t>
  </si>
  <si>
    <t>Friedrichshofen</t>
  </si>
  <si>
    <t>Gaimersheimer Heide</t>
  </si>
  <si>
    <t>Definitionen:</t>
  </si>
  <si>
    <t>Räume: ab 6 m², einschließlich Küchen</t>
  </si>
  <si>
    <t>Altstadt NO</t>
  </si>
  <si>
    <t>Schubert&amp;Salzer</t>
  </si>
  <si>
    <t>Stangletten</t>
  </si>
  <si>
    <t>Friedrichshofen-Hollerst.</t>
  </si>
  <si>
    <t>Männer</t>
  </si>
  <si>
    <t>Frauen</t>
  </si>
  <si>
    <t>Aus-länder</t>
  </si>
  <si>
    <t>unter 25 Jahre</t>
  </si>
  <si>
    <t>55 Jahre und älter</t>
  </si>
  <si>
    <t>Gerolfinger Straße</t>
  </si>
  <si>
    <t>UBZ/SBZ</t>
  </si>
  <si>
    <t>Unterbezirk/ Stadtbezirk</t>
  </si>
  <si>
    <t>den amtlichen Zahlen des Bay. Landesamtes für Statistik und Datenverarbeitung differieren.</t>
  </si>
  <si>
    <t>Zeichenerklärung</t>
  </si>
  <si>
    <t xml:space="preserve"> nach Stadtbezirken und Unterbezirken</t>
  </si>
  <si>
    <t>Friedrichshofen-Hollerstauden</t>
  </si>
  <si>
    <t>UBZ/ SBZ</t>
  </si>
  <si>
    <t>Sonstige Wohneinheiten: Wohneinheiten, die nicht als Wohnung anzusehen sind, z.B. in Altersheimen oder Anstalten</t>
  </si>
  <si>
    <t>Negative Zahlen bedeuten Verlust von Wohnraum durch Umbau/Umnutzung</t>
  </si>
  <si>
    <t>Türkei</t>
  </si>
  <si>
    <t>Afrika</t>
  </si>
  <si>
    <t>Gesamt</t>
  </si>
  <si>
    <t>75-85</t>
  </si>
  <si>
    <t>Friedrichsh.-Hollerst.</t>
  </si>
  <si>
    <t>Familienstand</t>
  </si>
  <si>
    <t>Religion/Konfession</t>
  </si>
  <si>
    <t>evangelisch</t>
  </si>
  <si>
    <t>sonstige</t>
  </si>
  <si>
    <t>E-Mail: statistik@ingolstadt.de</t>
  </si>
  <si>
    <t>Amtlich benannte Ortsteile der Stadt Ingolstadt</t>
  </si>
  <si>
    <t>Amtlich benannter Gemeindeteil</t>
  </si>
  <si>
    <t>Schlüssel</t>
  </si>
  <si>
    <t>Topografische Angabe</t>
  </si>
  <si>
    <t>Ingolstadt</t>
  </si>
  <si>
    <t>Hauptort</t>
  </si>
  <si>
    <t>Kirchdorf</t>
  </si>
  <si>
    <t>Dünzlauermühle</t>
  </si>
  <si>
    <t>Einöde</t>
  </si>
  <si>
    <t>Einbogen</t>
  </si>
  <si>
    <t>Pfarrdorf</t>
  </si>
  <si>
    <t>Stadtteil</t>
  </si>
  <si>
    <t>Gerolfing</t>
  </si>
  <si>
    <t>Haunwöhr</t>
  </si>
  <si>
    <t>Hennenbühl</t>
  </si>
  <si>
    <t>Herrenschwaige</t>
  </si>
  <si>
    <t>Knoglersfreude</t>
  </si>
  <si>
    <t>Moosmühle</t>
  </si>
  <si>
    <t>Dorf</t>
  </si>
  <si>
    <t>Ochsenmühle</t>
  </si>
  <si>
    <t>Samhof</t>
  </si>
  <si>
    <t>Samholz</t>
  </si>
  <si>
    <t>Weiler</t>
  </si>
  <si>
    <t>Schaumühle</t>
  </si>
  <si>
    <t>Schmalzbuckel</t>
  </si>
  <si>
    <t>Schmidtmühle</t>
  </si>
  <si>
    <t>Seehof</t>
  </si>
  <si>
    <t>Sonnenbrücke</t>
  </si>
  <si>
    <t>Spitzlmühle</t>
  </si>
  <si>
    <t>Stockermühle</t>
  </si>
  <si>
    <t>Zuchering</t>
  </si>
  <si>
    <t>davon</t>
  </si>
  <si>
    <t>mit 1 Person</t>
  </si>
  <si>
    <t>Krad</t>
  </si>
  <si>
    <t>PKW
privat</t>
  </si>
  <si>
    <t>Pkw
gesamt</t>
  </si>
  <si>
    <t>An-
hänger</t>
  </si>
  <si>
    <t>Kfz
gesamt</t>
  </si>
  <si>
    <t>Nordwest *</t>
  </si>
  <si>
    <t>* Inklusive der von der Fa. Audi AG zugelassenen PKW</t>
  </si>
  <si>
    <t xml:space="preserve">  Aufgrund der hohen Zahl von Leasing-PKW der Fa. Audi AG, die dem Unterbezirk 25/Stadtbezirk II zugeordnet sind,</t>
  </si>
  <si>
    <t>ohne Zuordnung</t>
  </si>
  <si>
    <t xml:space="preserve">  sind die Zahlen in diesen Bezirken überhöht. In anderen Bezirken können sie aus demselben Grund etwas niedriger sein.</t>
  </si>
  <si>
    <t>PKW gewerb-lich</t>
  </si>
  <si>
    <t>Fr.hof.-Hollerst.</t>
  </si>
  <si>
    <t>Richard-Strauss-Straße</t>
  </si>
  <si>
    <t>Münchener Straße</t>
  </si>
  <si>
    <t>Herz-Jesu-Viertel</t>
  </si>
  <si>
    <t>Münchner Straße</t>
  </si>
  <si>
    <t>Insgesamt (HW + NW)</t>
  </si>
  <si>
    <t xml:space="preserve">Deutsche </t>
  </si>
  <si>
    <t>Unterbezirk/</t>
  </si>
  <si>
    <t>Einwohner</t>
  </si>
  <si>
    <t>Stadtbezirk</t>
  </si>
  <si>
    <t>gesamt</t>
  </si>
  <si>
    <t>Deutsche ohne Migrations-hintergrund</t>
  </si>
  <si>
    <t>Friedrichshof.-Hollerst.</t>
  </si>
  <si>
    <t>alleiner-ziehend</t>
  </si>
  <si>
    <t>insgesamt</t>
  </si>
  <si>
    <t xml:space="preserve">Bedarfsgemeinschaften    </t>
  </si>
  <si>
    <t>Heindlmühle</t>
  </si>
  <si>
    <t>AUDI-Bezirk</t>
  </si>
  <si>
    <t>Gewerbegebiet Nord</t>
  </si>
  <si>
    <t>Paar, keine weitere Person, jüngerer Partner unter 30 Jahre alt (Phase der Gründung)</t>
  </si>
  <si>
    <t>Paar, keine weitere Person, jüngerer Partner unter 30 bis unter 60 Jahre alt (Phase der Expansion)</t>
  </si>
  <si>
    <t>Paar, keine weitere Person, jüngerer Partner 60 Jahre alt oder älter</t>
  </si>
  <si>
    <t>Paar mit Kindern, jüngstes Kind unter 6 Jahre alt (Phase der Expansion)</t>
  </si>
  <si>
    <t>Paar mit Kindern, jüngstes Kind 6 bis unter 18 Jahre alt (Phase der Konsolidierung)</t>
  </si>
  <si>
    <t>Paar mit Nachkommen im Alter 18 bis unter 30 Jahren ohne eigene Partner (Phase der Schrumpfung)</t>
  </si>
  <si>
    <t>Bezugsperson ohne Partner, mindestens ein Kind, mindestens eine Person einer älteren Generation (Alleinerziehende)</t>
  </si>
  <si>
    <t>Haushalte gesamt</t>
  </si>
  <si>
    <t>Nutzfahr-zeuge</t>
  </si>
  <si>
    <t>Haupt-wohn-sitz (HW)</t>
  </si>
  <si>
    <t>Neben-wohn-sitz (NW)</t>
  </si>
  <si>
    <t>Asien</t>
  </si>
  <si>
    <t>Ehepaar, mindestens ein Kind, keine weitere Person</t>
  </si>
  <si>
    <t>Ehepaar, mindestens ein Kind, mindestens eine weitere Person</t>
  </si>
  <si>
    <t>Friedrichshofen- Hollerst.</t>
  </si>
  <si>
    <t>1 Kind</t>
  </si>
  <si>
    <t>2 Kindern</t>
  </si>
  <si>
    <t>Hauptwohnsitz, jeweils 31.12.</t>
  </si>
  <si>
    <t>UBZ/
SBZ</t>
  </si>
  <si>
    <t>nur Hauptwohnsitz</t>
  </si>
  <si>
    <t>UBZ/</t>
  </si>
  <si>
    <t>SBZ</t>
  </si>
  <si>
    <t>(1) EU 2004: Estland, Lettland, Litauen, Polen, Tschechien, Slowakei, Ungarn, Slowenien</t>
  </si>
  <si>
    <t>(2) ehem. SU, GUS: Russland, Ukraine, Weißrussland, Moldawien</t>
  </si>
  <si>
    <t>(6) ehem. SU (asiatisch): Armenien, Aserbaidschan, Georgien, Kasachstan, Kirgistan, Tadschikistan, Turkmenistan, Usbekistan</t>
  </si>
  <si>
    <t>nach 
SGB II</t>
  </si>
  <si>
    <t xml:space="preserve">nach 
SGB III </t>
  </si>
  <si>
    <t>Zahl der Haushalte mit ….. Personen im Haushalt</t>
  </si>
  <si>
    <t>Haushalte mit …..  Kindern</t>
  </si>
  <si>
    <t>Bevölkerung, Arbeit, Soziales, Wohnungen, Haushalte</t>
  </si>
  <si>
    <t>Internet: www.ingolstadt.de/statistik</t>
  </si>
  <si>
    <t>Fax: 0841- 305-1246</t>
  </si>
  <si>
    <t>Einwohner mit Migrations-hintergrund gesamt</t>
  </si>
  <si>
    <t>Wohnungen</t>
  </si>
  <si>
    <t>Personen je Bedarfs-gemein-schaft</t>
  </si>
  <si>
    <t xml:space="preserve">        Statistik   und   Stadtforschung</t>
  </si>
  <si>
    <t>Stadt Ingolstadt; Statistik und Stadtforschung</t>
  </si>
  <si>
    <t>Quelle: Melderegister</t>
  </si>
  <si>
    <t>Berechnungen/Darstellung:Stadt Ingolstadt, Statistik und Stadtforschung</t>
  </si>
  <si>
    <t xml:space="preserve">Gesamt </t>
  </si>
  <si>
    <t>Wohnstatus</t>
  </si>
  <si>
    <t>%</t>
  </si>
  <si>
    <t>Anzahl</t>
  </si>
  <si>
    <t>Geschlecht und Staatsangehörigkeit</t>
  </si>
  <si>
    <t>Ausländer männlich</t>
  </si>
  <si>
    <t>Ausländer weiblich</t>
  </si>
  <si>
    <t>insge-samt</t>
  </si>
  <si>
    <t xml:space="preserve">Anteil Auslän-der </t>
  </si>
  <si>
    <t xml:space="preserve">Unterbezirk/  </t>
  </si>
  <si>
    <t>Schubert &amp;Salzer</t>
  </si>
  <si>
    <t xml:space="preserve">Altersgruppen (davon im Alter von … bis unter … Jahren) </t>
  </si>
  <si>
    <t xml:space="preserve">Anzahl </t>
  </si>
  <si>
    <t>Berechnungen/Darstellung: Stadt Ingolstadt; Statistik und Stadtforschung</t>
  </si>
  <si>
    <t xml:space="preserve">Alter
</t>
  </si>
  <si>
    <t>(Jahre)</t>
  </si>
  <si>
    <t>Darstellung: Stadt Ingolstadt; Statistik und Stadtforschung</t>
  </si>
  <si>
    <t>ha</t>
  </si>
  <si>
    <t>Einwohner/km²</t>
  </si>
  <si>
    <t>Besiedlungs-dichte</t>
  </si>
  <si>
    <t>Quelle: Melderegister; Stadtvermessungsamt</t>
  </si>
  <si>
    <t>Berechnungen/Darstellung: Stadt Ingolstadt, Statistik und Stadtforschung</t>
  </si>
  <si>
    <t>Einwohner ohne Migrations-hintergrund</t>
  </si>
  <si>
    <t>Amerika</t>
  </si>
  <si>
    <t>Ausland</t>
  </si>
  <si>
    <t>Hauptwohnsitze</t>
  </si>
  <si>
    <t>Stadt</t>
  </si>
  <si>
    <t>Berechnungen/Darstellung:Stadt Ingolstadt; Statistik und Stadtforschung</t>
  </si>
  <si>
    <t>Anzahl Personen</t>
  </si>
  <si>
    <t>Berechnungen/Darstellung: Stadt Ingolstadt,Statistik und Stadtforschung</t>
  </si>
  <si>
    <t>Haushaltstyp - Familientyp</t>
  </si>
  <si>
    <t>Haushaltstyp - Entwicklungstypen</t>
  </si>
  <si>
    <t xml:space="preserve">Haushaltstyp - Zahl der Personen </t>
  </si>
  <si>
    <t>Haushaltstyp - Zahl der Kinder</t>
  </si>
  <si>
    <t>Quelle: Kraftfahrtbundesamt</t>
  </si>
  <si>
    <t>Bearbeitung/Darstellung: Stadt Ingolstadt, Statistik und Stadtforschung</t>
  </si>
  <si>
    <t>Bevölkerung</t>
  </si>
  <si>
    <t>Wohngebäude und Wohnungen</t>
  </si>
  <si>
    <t>Kraftfahrzeuge</t>
  </si>
  <si>
    <t xml:space="preserve">Karten </t>
  </si>
  <si>
    <t>Haushalte</t>
  </si>
  <si>
    <t>Arbeit und Soziales</t>
  </si>
  <si>
    <t>Stadtbezirke (SBZ) und Unterbezirke (UBZ) der Stadt Ingolstadt</t>
  </si>
  <si>
    <t>Übersichtskarte über die Stadtbezirke (SBZ) und Unterbezirke (UBZ)</t>
  </si>
  <si>
    <t>Karten der Stadtbezirke</t>
  </si>
  <si>
    <t>Herausgeber</t>
  </si>
  <si>
    <t>Statistik und Stadtforschung</t>
  </si>
  <si>
    <t>Fax 0841-305-1246</t>
  </si>
  <si>
    <t>e-mail: statistik@ingolstadt.de</t>
  </si>
  <si>
    <t>Schutzhinweis</t>
  </si>
  <si>
    <t>Auskünfte</t>
  </si>
  <si>
    <t>Nutzerhinweis</t>
  </si>
  <si>
    <t>Tel. 0841-305-1240 bis -1244</t>
  </si>
  <si>
    <t>Bei der Gliederung der Bevölkerung  nach dem Familienstand, der Religion oder dem Alter</t>
  </si>
  <si>
    <t>ergibt die Summe  der Spalten nicht immer die gesamte Bevölkerung. Der Grund dafür liegt</t>
  </si>
  <si>
    <t>darin, dass manche Personen im Melderegister hinsichtlich Alter, Familienstand etc. nicht</t>
  </si>
  <si>
    <t>zuzuordnen waren.</t>
  </si>
  <si>
    <t>Alle Rechte vorbehalten. Es ist insbesondere nicht gestattet, ohne ausdrückliche Genehmigung</t>
  </si>
  <si>
    <t>des Herausgebers diese Veröffentlichung oder Teile daraus für gewerbliche Zwecke zu über-</t>
  </si>
  <si>
    <t>nehmen, zu übersetzen, zu vervielfältigen oder in elektronische Systeme einzuspeichern.</t>
  </si>
  <si>
    <t>Nachdruck (auch auszugsweise) ist nur mit Quellenangabe gestattet.</t>
  </si>
  <si>
    <t>Die Stadtbezirke 01 bis 12 sind in Unterbezirke unterteilt. Wenn die letzte Ziffer des Unterbezirks</t>
  </si>
  <si>
    <t>weggestrichen wird, erhält man den Stadtbezirk. Der Unterbezirk 51 gehört z.B. zum Stadtbezirk 5.</t>
  </si>
  <si>
    <t>Quellen</t>
  </si>
  <si>
    <t>Kraftfahrtbundesamt</t>
  </si>
  <si>
    <t>0 = mehr als nichts, aber weniger als die Hälfte der kleinsten in der Tabelle nachgewiesenen Einheit</t>
  </si>
  <si>
    <t>- = nichts vorhanden</t>
  </si>
  <si>
    <t>Die erhobenen Daten unterliegen grundsätzlich der Geheimhaltung nach § 16 des</t>
  </si>
  <si>
    <t>Bundesstatistikgesetzes (BStatG). Eine Darstellung oder Weitergabe von Daten, mit deren</t>
  </si>
  <si>
    <t>Hilfe auf einen konkreten Einzelfall geschlossen werden könnte, ist aus Gründen des</t>
  </si>
  <si>
    <t>Datenschutzes nicht erlaubt. Aus diesem Grund werden bei den dargestellten Tabellen und</t>
  </si>
  <si>
    <t>zusammengefasst.</t>
  </si>
  <si>
    <t>m²</t>
  </si>
  <si>
    <t xml:space="preserve">Wohnfläche </t>
  </si>
  <si>
    <t>Durchschnittl. HH-Größe</t>
  </si>
  <si>
    <t>Die Zahlen sind als Kommunalstatistik zu verstehen. Sie wurden aufgrund der Angaben des Bauordnungsamtes und des Bürgeramtes zusammengestellt und können gegenüber</t>
  </si>
  <si>
    <t>Wohnungen  je Gebäude mit Wohnraum</t>
  </si>
  <si>
    <t xml:space="preserve">Quelle: Bauordnungsamt </t>
  </si>
  <si>
    <t>Quelle: Bauordnungsamt, Bürgeramt</t>
  </si>
  <si>
    <t xml:space="preserve">Wohn-fläche </t>
  </si>
  <si>
    <t xml:space="preserve"> Berechnungen/Darstellung: Stadt Ingolstadt, Statistik und Stadtforschung</t>
  </si>
  <si>
    <t>Quelle: Bauordnungsamt</t>
  </si>
  <si>
    <t>Wohngebäude</t>
  </si>
  <si>
    <t>Quelle: Bundesagentur für Arbeit</t>
  </si>
  <si>
    <t>ins-gesamt</t>
  </si>
  <si>
    <t>arbeits-los</t>
  </si>
  <si>
    <t>mit Leistun-gen zum Lebens-unterhalt</t>
  </si>
  <si>
    <t xml:space="preserve">Stadt </t>
  </si>
  <si>
    <t>Bürgeramt (Melderegister), Amt für Soziales; Bauordnungsamt, Bundesagentur für Arbeit,</t>
  </si>
  <si>
    <t>Kleinräumiges Gliederungssystem: Statistik und Stadtforschung der Stadt Ingolstadt</t>
  </si>
  <si>
    <t xml:space="preserve">Aufbereitung, Berechnung und Darstellung der Daten: Statistik und Stadtforschung der Stadt </t>
  </si>
  <si>
    <t>Bearbeitung/Darstellung: Stadt Ingolstadt; Statistik und Stadtforschung</t>
  </si>
  <si>
    <t>unter 18-Jährige</t>
  </si>
  <si>
    <t>Berechnungen/Darstellung: Statistik und Stadtforschung</t>
  </si>
  <si>
    <t>s. Spalte 1</t>
  </si>
  <si>
    <t>Personen gesamt</t>
  </si>
  <si>
    <t>nicht erwerbs-fähige Hilfe-bedürf-tige insge-samt</t>
  </si>
  <si>
    <t>Sozial-versich-erungs-pfl. Beschäf-tigte</t>
  </si>
  <si>
    <t>Richard-Strauss-Str.</t>
  </si>
  <si>
    <t>Wohn-ungen je Geb. mit Wohnr.</t>
  </si>
  <si>
    <t>Wohn-gebäu-de</t>
  </si>
  <si>
    <t>Wohn-fläche je Wohnung</t>
  </si>
  <si>
    <t xml:space="preserve">     Finnland, Schweden</t>
  </si>
  <si>
    <t>Perso-</t>
  </si>
  <si>
    <t xml:space="preserve">nen </t>
  </si>
  <si>
    <t>gegenüber den amtlichen Zahlen des Bay. Landesamtes für Statistik und Datenverarbeitung differieren.</t>
  </si>
  <si>
    <t xml:space="preserve">Die Zahlen sind als Kommunalstatistik zu verstehen. Sie wurden aufgrund der Angaben des Bauordnungsamtes zusammengestellt und können </t>
  </si>
  <si>
    <t>Wohnungen pro 100 Einw.</t>
  </si>
  <si>
    <t>Diagrammen Zahlenwerte, die kleiner als 5 sind, und Daten, aus denen sich rechnerisch</t>
  </si>
  <si>
    <t>diese Zahlen kleiner als 5 ermitteln lassen, nicht angegeben, oder zu größeren Gruppen</t>
  </si>
  <si>
    <t>verh.</t>
  </si>
  <si>
    <t>verw.</t>
  </si>
  <si>
    <t>gesch.</t>
  </si>
  <si>
    <t>sonst.</t>
  </si>
  <si>
    <t>Darstellung:Stadt Ingolstadt, Statistik und Stadtforschung</t>
  </si>
  <si>
    <t>85049 Ingolstadt</t>
  </si>
  <si>
    <t>mit 5 und mehr</t>
  </si>
  <si>
    <t>über 65-Jährige</t>
  </si>
  <si>
    <t>mit drei und mehr Kindern</t>
  </si>
  <si>
    <t>. = Zahlenwert unbekannt oder aus datenschutzrechtlichen Gründen geheimzuhalten</t>
  </si>
  <si>
    <t>Hauptamt - Statistik und Stadtforschung</t>
  </si>
  <si>
    <t>Hauptamt</t>
  </si>
  <si>
    <t>(3) ehem. Jugoslawien: Bosnien-Herzegowina, Serbien, Montenegro, Kosovo, Mazedonien; Albanien; nicht: Slowenien u. Kroatien</t>
  </si>
  <si>
    <t>Deutsche mit Migrations-hintergrund</t>
  </si>
  <si>
    <t>6 (2+5)</t>
  </si>
  <si>
    <t>7  (4/1)</t>
  </si>
  <si>
    <t>8 (6/1)</t>
  </si>
  <si>
    <t xml:space="preserve"> m²</t>
  </si>
  <si>
    <t xml:space="preserve"> </t>
  </si>
  <si>
    <t>Nicht-wohn-gebäude</t>
  </si>
  <si>
    <t>Woh-nungen
ins-gesamt</t>
  </si>
  <si>
    <t>Gewerbepark Nordost</t>
  </si>
  <si>
    <t>Raffineriebezirk</t>
  </si>
  <si>
    <t>00-03</t>
  </si>
  <si>
    <t>03-06</t>
  </si>
  <si>
    <t>06-10</t>
  </si>
  <si>
    <t>10-15</t>
  </si>
  <si>
    <t>15-18</t>
  </si>
  <si>
    <t>18-25</t>
  </si>
  <si>
    <t>25-30</t>
  </si>
  <si>
    <t>30-45</t>
  </si>
  <si>
    <t>45-60</t>
  </si>
  <si>
    <t>60-65</t>
  </si>
  <si>
    <t>65-75</t>
  </si>
  <si>
    <t>ab 85</t>
  </si>
  <si>
    <t>Quelle: Bayer. Landesamt für Statistik, Melderegister</t>
  </si>
  <si>
    <t xml:space="preserve">Entwicklung des Wohnungsbestandes seit dem Zensus 2011 jeweils am 31.12.  </t>
  </si>
  <si>
    <t xml:space="preserve">Quelle: Bauordnungsamt, Melderegister                              </t>
  </si>
  <si>
    <t>Italien, Vatikan, San Marino, Malta</t>
  </si>
  <si>
    <t>Südeuropa</t>
  </si>
  <si>
    <t>Osteuropa</t>
  </si>
  <si>
    <t>Nord- und Westeuropa</t>
  </si>
  <si>
    <t>Pazifik-raum</t>
  </si>
  <si>
    <t>Grie-chen-land; Zypern</t>
  </si>
  <si>
    <t>EU</t>
  </si>
  <si>
    <t>Teil der ehem. SU, GUS</t>
  </si>
  <si>
    <t>Restl. ehem. Jugos., Alba-nien</t>
  </si>
  <si>
    <t>Nicht-EU</t>
  </si>
  <si>
    <t>Nord- afrika</t>
  </si>
  <si>
    <t>Zentral-asien/ frühere GUS-Staaten</t>
  </si>
  <si>
    <t>Vorder- und West-asien</t>
  </si>
  <si>
    <t>Süd-asien</t>
  </si>
  <si>
    <t>Ost-asien</t>
  </si>
  <si>
    <t>Südost-asien</t>
  </si>
  <si>
    <t>Nord- amerika</t>
  </si>
  <si>
    <t>Bei-tritts-länder 2004</t>
  </si>
  <si>
    <t>Spa-nien,
Portu-gal, 
Andorra</t>
  </si>
  <si>
    <t>Bei-tritts-länder
2007</t>
  </si>
  <si>
    <t>Deutsch-land</t>
  </si>
  <si>
    <t>Mittel- u. Süd-afrika</t>
  </si>
  <si>
    <t>Mittel- u. Süd-amerika</t>
  </si>
  <si>
    <t>erwerbsfähige Leistungsberechtigte</t>
  </si>
  <si>
    <t>Nur Hauptwohnsitze</t>
  </si>
  <si>
    <t>unter 25 Jahren</t>
  </si>
  <si>
    <t>über 55</t>
  </si>
  <si>
    <t>*</t>
  </si>
  <si>
    <t>mit Leistun-gen für Unter-kunft</t>
  </si>
  <si>
    <t>Männlich</t>
  </si>
  <si>
    <t>Weiblich</t>
  </si>
  <si>
    <t>unter 25</t>
  </si>
  <si>
    <t>mit 2 Personen</t>
  </si>
  <si>
    <t>mit 3 und mehr Personen</t>
  </si>
  <si>
    <t>Ohne Zuordnung</t>
  </si>
  <si>
    <t xml:space="preserve">Anteil der sozialvers.pfl. Beschäftigten am Wohnort an den Einw. im Alter zw. 18 und 65 Jahren </t>
  </si>
  <si>
    <t>Entwicklung der sozialversicherungspflichtig Beschäftigten am Wohnort jeweils zum 30.06.</t>
  </si>
  <si>
    <t>absolut</t>
  </si>
  <si>
    <t>Friedrichsh.- Hollerst.</t>
  </si>
  <si>
    <t>* Wert nicht sinnvoll</t>
  </si>
  <si>
    <t xml:space="preserve">UBZ/ </t>
  </si>
  <si>
    <t>Altstadt Nordwest</t>
  </si>
  <si>
    <t>Altstadt Nordost</t>
  </si>
  <si>
    <t>Altstadt Südost</t>
  </si>
  <si>
    <t>Altstadt Südwest</t>
  </si>
  <si>
    <t>Gewerbegebiet Südost</t>
  </si>
  <si>
    <t xml:space="preserve">Zuchering Nord </t>
  </si>
  <si>
    <t>sonstige und ungeklärt</t>
  </si>
  <si>
    <t>Hallstraße 4</t>
  </si>
  <si>
    <t>Tel.: 0841-305-1240 bis -1244</t>
  </si>
  <si>
    <t>Anteil der Sport, Freizeit- u. Erholungsflä-che in %</t>
  </si>
  <si>
    <t>Anteil der Verkehrs-fläche in %</t>
  </si>
  <si>
    <t>Anteil der Vegetations-fläche in %</t>
  </si>
  <si>
    <t>Fläche gesamt</t>
  </si>
  <si>
    <t>Siedlungs-fläche gesamt</t>
  </si>
  <si>
    <t>Raffinerie</t>
  </si>
  <si>
    <t>m²/Einw.</t>
  </si>
  <si>
    <t>% v. gesamt</t>
  </si>
  <si>
    <t>Verkehrs-fläche gesamt</t>
  </si>
  <si>
    <t>Vegetations-fläche gesamt</t>
  </si>
  <si>
    <t>Siedlungs-fläche pro Einw.</t>
  </si>
  <si>
    <t>Sport-, Freizeit- u. Erholungsflä-che pro Einw.</t>
  </si>
  <si>
    <t>Verkehrs-fläche pro Einw.</t>
  </si>
  <si>
    <t>Vegetations-fläche pro Einw.</t>
  </si>
  <si>
    <t>* Berechnung nicht möglich oder nicht sinnvoll</t>
  </si>
  <si>
    <t>Anteil der Siedlungs-fläche</t>
  </si>
  <si>
    <t>Anteil der Gewässer-fläche in %</t>
  </si>
  <si>
    <t>Gewässer-fläche pro Einw.</t>
  </si>
  <si>
    <t>Gewässer-fläche gesamt</t>
  </si>
  <si>
    <t>Sport, Freizeit- u. Erholungsfläche (in Siedlungsfl. enthalten)</t>
  </si>
  <si>
    <t>Einwohner (31.12.) Haupt-wohnsitz</t>
  </si>
  <si>
    <t>Betriebe</t>
  </si>
  <si>
    <t>sv-Beschäftigte</t>
  </si>
  <si>
    <t>Quelle: Bayerisches Landesamt für Statistik; Unternehmensregister</t>
  </si>
  <si>
    <t xml:space="preserve">Bergbau und Gewinnung von Steinen und Erden                                 </t>
  </si>
  <si>
    <t xml:space="preserve">Verarbeitendes Gewerbe                                                      </t>
  </si>
  <si>
    <t xml:space="preserve">Energie-versorgung                                                           </t>
  </si>
  <si>
    <t xml:space="preserve">Wasserversorgung; Abwasser- und Abfallentsorgung                            </t>
  </si>
  <si>
    <t xml:space="preserve">Baugewerbe                                                                  </t>
  </si>
  <si>
    <t xml:space="preserve">Handel; Instandhaltung und Reparatur von KFZ                                </t>
  </si>
  <si>
    <t xml:space="preserve">Verkehr und Lagerei                                                         </t>
  </si>
  <si>
    <t xml:space="preserve">Gast-gewerbe                                                                 </t>
  </si>
  <si>
    <t xml:space="preserve">Information und Kommunikation                                               </t>
  </si>
  <si>
    <t xml:space="preserve">Erbringung von Finanz- und Versicherungs-dienstleistungen                    </t>
  </si>
  <si>
    <t xml:space="preserve">Grundstücks- und Wohnungswesen                                              </t>
  </si>
  <si>
    <t>Erbringung von freiberuflichen, wissenschaftlichen und technischen Dienstleistungen</t>
  </si>
  <si>
    <t xml:space="preserve">Erbringung von sonstigen wirtschaftlichen Dienstleistungen                  </t>
  </si>
  <si>
    <t xml:space="preserve">Erziehung und Unterricht                                                    </t>
  </si>
  <si>
    <t xml:space="preserve">Gesundheits- und Sozialwesen                                                </t>
  </si>
  <si>
    <t xml:space="preserve">Kunst, Unterhaltung und Erholung                                            </t>
  </si>
  <si>
    <t xml:space="preserve">Erbringung von sonstigen Dienstleistungen                                   </t>
  </si>
  <si>
    <t>o.Z.</t>
  </si>
  <si>
    <t>Hauptwohnsitz</t>
  </si>
  <si>
    <t>Geburten</t>
  </si>
  <si>
    <t>Sterbefälle</t>
  </si>
  <si>
    <t>Natürliches Saldo</t>
  </si>
  <si>
    <t>Zuzüge von außerhalb der Stadt</t>
  </si>
  <si>
    <t>Wegzüge nach außerhalb der Stadt</t>
  </si>
  <si>
    <t>Zuzüge aus der Stadt</t>
  </si>
  <si>
    <t>Wegzüge in die Stadt</t>
  </si>
  <si>
    <t>Umzugs-saldo</t>
  </si>
  <si>
    <t>Saldo gesamt</t>
  </si>
  <si>
    <t>Anmerkung: die hier dargestellten Bewegungen ergeben nicht die Einwohnerentwicklung!</t>
  </si>
  <si>
    <t>Fertiggestellte Wohnungen und sonstige Wohneinheiten seit dem Zensus 2011</t>
  </si>
  <si>
    <t>Kleinräumige Statistiken zum 31.12.2020</t>
  </si>
  <si>
    <t>Alterspyramide der Stadt Ingolstadt am 31.12.2020</t>
  </si>
  <si>
    <t>Haushalte in Ingolstadt am 31.12.2020</t>
  </si>
  <si>
    <r>
      <rPr>
        <b/>
        <sz val="11"/>
        <color indexed="8"/>
        <rFont val="Arial"/>
        <family val="2"/>
      </rPr>
      <t xml:space="preserve">Einwohner am 31.12.2020 </t>
    </r>
    <r>
      <rPr>
        <b/>
        <sz val="10"/>
        <color indexed="8"/>
        <rFont val="Arial"/>
        <family val="2"/>
      </rPr>
      <t>(Hauptwohnsitz)</t>
    </r>
  </si>
  <si>
    <r>
      <rPr>
        <b/>
        <sz val="11"/>
        <color indexed="8"/>
        <rFont val="Arial"/>
        <family val="2"/>
      </rPr>
      <t xml:space="preserve">Einwohner am 31.12.2020 </t>
    </r>
    <r>
      <rPr>
        <b/>
        <sz val="10"/>
        <color indexed="8"/>
        <rFont val="Arial"/>
        <family val="2"/>
      </rPr>
      <t>(Nebenwohnsitz)</t>
    </r>
  </si>
  <si>
    <t xml:space="preserve">(4) Nord- und Westeuropa, EU: Belgien, Frankreich, Luxemburg, Niederlande, Dänemark, Irland, Österreich, </t>
  </si>
  <si>
    <t>(5) Nord- und Westeuropa, Nicht-EU: Norwegen, Island, Schweiz, Lichtenstein, Monaco, Großbritannien</t>
  </si>
  <si>
    <t>Haushalte nach Entwicklungstypen am 31.12.2020</t>
  </si>
  <si>
    <t>Kraftfahrzeuge in Ingolstadt nach Stadtbezirken und Unterbezirken am 31.12.2020</t>
  </si>
  <si>
    <t>Kinder</t>
  </si>
  <si>
    <t>Absolute Einwohnerentwicklung in den Unterbezirken und Stadtbezirken jährlich</t>
  </si>
  <si>
    <t>Absolute und prozentuale Einwohnerentwicklung in den Unterbezirken 10 Jahre</t>
  </si>
  <si>
    <t>Flächennutzung und Besiedlungsdichte 2020</t>
  </si>
  <si>
    <t>Sozialversicherungspflichtig Beschäftigte nach Arbeitsort zum 2019 nach Wirtschaftszweigen</t>
  </si>
  <si>
    <t>Haushalte nach Zahl der Personen am 31.12.2020</t>
  </si>
  <si>
    <t>Haushalte mit Kindern nach der Zahl der Kinder am 31.12.2020</t>
  </si>
  <si>
    <t>Altersgliederung der Stadt Ingolstadt am 31.12.2020</t>
  </si>
  <si>
    <t>Saldo mit außerstädtischem Gebiet</t>
  </si>
  <si>
    <t>September 2020</t>
  </si>
  <si>
    <t>zum 31.12.2020</t>
  </si>
  <si>
    <t>Einwohner (HWS u. NWS) am 31.12.2020</t>
  </si>
  <si>
    <t>Anzahl von Betrieben und sozialversicherungspflichtig Beschäftigte nach Arbeitsort in den Unterbezirken 2019</t>
  </si>
  <si>
    <t>Ehe-paar, kein Kind, keine weitere Person</t>
  </si>
  <si>
    <t>Ehepaar, kein Kind, mindes-tens eine weitere Person</t>
  </si>
  <si>
    <t>Paar in nichtehelicher Lebensgemein-schaft, kein Kind, mindestens eine weitere Person</t>
  </si>
  <si>
    <t>Paar in nichtehelicher Lebensgemein-schaft, mindestens ein Kind, keine weitere Person</t>
  </si>
  <si>
    <t>Paar in nichtehelicher Lebensge-meinschaft, mindestens ein Kind, mindes-tens eine weitere Person</t>
  </si>
  <si>
    <t>Bezugsperson ohne ehelichen oder nicht-ehelichen Partner, mindestens ein Kind, keine weitere Person</t>
  </si>
  <si>
    <t>Bezugsperson ohne ehelichen oder nichtehe-lichen Partner, mindestens ein Kind, mindes-tens eine weitere Person</t>
  </si>
  <si>
    <t>Sonstiger Mehr-personen-haushalt ohne Paar und ohne Kinder</t>
  </si>
  <si>
    <t>Perso-nen nicht in Haus-halten lebend</t>
  </si>
  <si>
    <t>Ein-personen-haushalt, unter 30 Jahre alt</t>
  </si>
  <si>
    <t>Ein-personen-haushalt, 30 bis unter 60 Jahre alt</t>
  </si>
  <si>
    <t>Ein-personen-haushalt, 60 Jahre und älter</t>
  </si>
  <si>
    <t>Sonstiger Mehr-personen-haushalt ohne Kinder</t>
  </si>
  <si>
    <t>Anmerkung: die hier dargestellten Bewegungen ergeben nicht exakt die Einwohnerentwicklung!</t>
  </si>
  <si>
    <t>Aus Gründen des Datenschutzes sind alle Werte auf 5 gerundet!</t>
  </si>
  <si>
    <t>Einwohner am 31.12.2020 (Hauptwohnsitz)</t>
  </si>
  <si>
    <t>Einwohner am 31.12.2020 (Nebenwohnsitz)</t>
  </si>
  <si>
    <t>zum Inhaltsverzeichnis</t>
  </si>
  <si>
    <t>Einperso-nenhaus-halt</t>
  </si>
  <si>
    <t>Paar in nichtehelicher Lebensge-meinschaft, kein Kind, keine weitere Person</t>
  </si>
  <si>
    <t/>
  </si>
  <si>
    <t>Veränderung 2010 bis 2020</t>
  </si>
  <si>
    <t>Einwohnerentwicklung nach Stadtbezirken 2010-2020 (Zu-/Abnahme absolut)</t>
  </si>
  <si>
    <t>Einwohnerentwicklung nach Stadtbezirken 2010-2020 (Veränderung in %)</t>
  </si>
  <si>
    <t>Anteil der ab 65-Jährigen am 31.12.2020 nach Unterbezirken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</si>
</sst>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0\ &quot;€&quot;;[Red]\-#,##0\ &quot;€&quot;"/>
    <numFmt numFmtId="43" formatCode="_-* #,##0.00\ _€_-;\-* #,##0.00\ _€_-;_-* &quot;-&quot;??\ _€_-;_-@_-"/>
    <numFmt numFmtId="164" formatCode="#,##0.0;\-#,##0.0"/>
    <numFmt numFmtId="165" formatCode="#,##0;\-#,##0"/>
    <numFmt numFmtId="166" formatCode="#,##0;#,##0"/>
    <numFmt numFmtId="167" formatCode="#,##0.0"/>
    <numFmt numFmtId="168" formatCode="0.0%"/>
    <numFmt numFmtId="169" formatCode="\+#,##0;\-#,##0;0"/>
    <numFmt numFmtId="170" formatCode="#,##0.0&quot; ha&quot;"/>
    <numFmt numFmtId="171" formatCode="#,##0&quot; E/km²&quot;"/>
    <numFmt numFmtId="172" formatCode="\+0.0%;\-0.0%;0.0%"/>
    <numFmt numFmtId="173" formatCode="00"/>
    <numFmt numFmtId="174" formatCode="000"/>
    <numFmt numFmtId="175" formatCode="0.0"/>
    <numFmt numFmtId="176" formatCode="#,##0.0&quot; m²&quot;"/>
    <numFmt numFmtId="177" formatCode="#,##0_ ;\-#,##0\ "/>
    <numFmt numFmtId="178" formatCode="\+#,##0.0_ ;\-#,##0.0\ "/>
    <numFmt numFmtId="179" formatCode="#,##0;#,##0;0"/>
    <numFmt numFmtId="180" formatCode="_-* #,##0\ _€_-;\-* #,##0\ _€_-;_-* &quot;-&quot;??\ _€_-;_-@_-"/>
    <numFmt numFmtId="181" formatCode="\+#,##0;\-#,##0"/>
  </numFmts>
  <fonts count="61"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b/>
      <sz val="10"/>
      <name val="Arial"/>
      <family val="2"/>
    </font>
    <font>
      <i/>
      <sz val="10"/>
      <name val="Arial"/>
      <family val="2"/>
    </font>
    <font>
      <sz val="10"/>
      <name val="Arial"/>
      <family val="2"/>
    </font>
    <font>
      <sz val="10"/>
      <name val="MS Sans Serif"/>
      <family val="2"/>
    </font>
    <font>
      <b/>
      <sz val="14"/>
      <name val="Arial"/>
      <family val="2"/>
    </font>
    <font>
      <b/>
      <sz val="12"/>
      <name val="Arial"/>
      <family val="2"/>
    </font>
    <font>
      <sz val="12"/>
      <name val="Arial"/>
      <family val="2"/>
    </font>
    <font>
      <i/>
      <sz val="6"/>
      <name val="Arial"/>
      <family val="2"/>
    </font>
    <font>
      <b/>
      <sz val="11"/>
      <name val="Arial"/>
      <family val="2"/>
    </font>
    <font>
      <sz val="10"/>
      <name val="Arial"/>
      <family val="2"/>
    </font>
    <font>
      <sz val="8"/>
      <name val="Arial"/>
      <family val="2"/>
    </font>
    <font>
      <b/>
      <sz val="10"/>
      <name val="Arial"/>
      <family val="2"/>
    </font>
    <font>
      <b/>
      <sz val="20"/>
      <name val="Arial"/>
      <family val="2"/>
    </font>
    <font>
      <b/>
      <sz val="8"/>
      <name val="Arial"/>
      <family val="2"/>
    </font>
    <font>
      <b/>
      <sz val="12"/>
      <name val="Arial"/>
      <family val="2"/>
    </font>
    <font>
      <b/>
      <sz val="8"/>
      <name val="Arial"/>
      <family val="2"/>
    </font>
    <font>
      <sz val="11"/>
      <name val="Arial"/>
      <family val="2"/>
    </font>
    <font>
      <sz val="8"/>
      <name val="Arial"/>
      <family val="2"/>
    </font>
    <font>
      <b/>
      <sz val="14"/>
      <name val="Arial"/>
      <family val="2"/>
    </font>
    <font>
      <b/>
      <sz val="9"/>
      <name val="Arial"/>
      <family val="2"/>
    </font>
    <font>
      <sz val="9"/>
      <name val="Arial"/>
      <family val="2"/>
    </font>
    <font>
      <b/>
      <sz val="9"/>
      <name val="Arial"/>
      <family val="2"/>
    </font>
    <font>
      <b/>
      <sz val="11"/>
      <name val="Arial"/>
      <family val="2"/>
    </font>
    <font>
      <sz val="10"/>
      <name val="Helv"/>
    </font>
    <font>
      <i/>
      <sz val="6"/>
      <name val="Arial"/>
      <family val="2"/>
    </font>
    <font>
      <sz val="6"/>
      <name val="Arial"/>
      <family val="2"/>
    </font>
    <font>
      <b/>
      <sz val="36"/>
      <name val="Arial"/>
      <family val="2"/>
    </font>
    <font>
      <b/>
      <sz val="18"/>
      <color indexed="8"/>
      <name val="Arial"/>
      <family val="2"/>
    </font>
    <font>
      <sz val="10"/>
      <color indexed="8"/>
      <name val="Arial"/>
      <family val="2"/>
    </font>
    <font>
      <b/>
      <sz val="36"/>
      <color indexed="8"/>
      <name val="Arial"/>
      <family val="2"/>
    </font>
    <font>
      <b/>
      <sz val="18"/>
      <name val="Arial"/>
      <family val="2"/>
    </font>
    <font>
      <sz val="10"/>
      <color indexed="8"/>
      <name val="Arial"/>
      <family val="2"/>
    </font>
    <font>
      <b/>
      <sz val="12"/>
      <color indexed="8"/>
      <name val="Arial"/>
      <family val="2"/>
    </font>
    <font>
      <sz val="8"/>
      <color indexed="8"/>
      <name val="Arial"/>
      <family val="2"/>
    </font>
    <font>
      <b/>
      <sz val="10"/>
      <color indexed="8"/>
      <name val="Arial"/>
      <family val="2"/>
    </font>
    <font>
      <b/>
      <sz val="9"/>
      <color indexed="8"/>
      <name val="Arial"/>
      <family val="2"/>
    </font>
    <font>
      <sz val="9"/>
      <color indexed="8"/>
      <name val="Arial"/>
      <family val="2"/>
    </font>
    <font>
      <sz val="10"/>
      <color rgb="FFFF0000"/>
      <name val="Arial"/>
      <family val="2"/>
    </font>
    <font>
      <b/>
      <sz val="10"/>
      <color theme="1"/>
      <name val="Arial"/>
      <family val="2"/>
    </font>
    <font>
      <b/>
      <sz val="16"/>
      <name val="Arial"/>
      <family val="2"/>
    </font>
    <font>
      <b/>
      <i/>
      <sz val="11"/>
      <name val="Arial"/>
      <family val="2"/>
    </font>
    <font>
      <b/>
      <sz val="11"/>
      <color indexed="8"/>
      <name val="Arial"/>
      <family val="2"/>
    </font>
    <font>
      <sz val="11"/>
      <color indexed="8"/>
      <name val="Arial"/>
      <family val="2"/>
    </font>
    <font>
      <sz val="10"/>
      <color indexed="8"/>
      <name val="Arial"/>
      <family val="2"/>
    </font>
    <font>
      <sz val="10"/>
      <name val="Arial"/>
      <family val="2"/>
    </font>
    <font>
      <sz val="10"/>
      <name val="Arial"/>
      <family val="2"/>
    </font>
    <font>
      <b/>
      <sz val="11"/>
      <color theme="1"/>
      <name val="Arial"/>
      <family val="2"/>
    </font>
    <font>
      <sz val="11"/>
      <color theme="1"/>
      <name val="Calibri"/>
      <family val="2"/>
      <scheme val="minor"/>
    </font>
    <font>
      <b/>
      <sz val="12"/>
      <color theme="1"/>
      <name val="Arial"/>
      <family val="2"/>
    </font>
    <font>
      <sz val="10"/>
      <color theme="0"/>
      <name val="Arial"/>
      <family val="2"/>
    </font>
    <font>
      <sz val="11"/>
      <color theme="0"/>
      <name val="Arial"/>
      <family val="2"/>
    </font>
    <font>
      <u/>
      <sz val="10"/>
      <color theme="10"/>
      <name val="Arial"/>
    </font>
    <font>
      <sz val="8"/>
      <color theme="0"/>
      <name val="Arial"/>
      <family val="2"/>
    </font>
    <font>
      <b/>
      <sz val="12"/>
      <color theme="0"/>
      <name val="Arial"/>
      <family val="2"/>
    </font>
    <font>
      <i/>
      <sz val="6"/>
      <color theme="0"/>
      <name val="Arial"/>
      <family val="2"/>
    </font>
  </fonts>
  <fills count="6">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98ACBE"/>
        <bgColor indexed="64"/>
      </patternFill>
    </fill>
    <fill>
      <patternFill patternType="solid">
        <fgColor rgb="FF98ACBE"/>
        <bgColor auto="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7">
    <xf numFmtId="0" fontId="0" fillId="0" borderId="0"/>
    <xf numFmtId="4" fontId="29" fillId="0" borderId="0" applyFont="0" applyFill="0" applyBorder="0" applyAlignment="0" applyProtection="0"/>
    <xf numFmtId="4" fontId="29" fillId="0" borderId="0" applyFont="0" applyFill="0" applyBorder="0" applyAlignment="0" applyProtection="0"/>
    <xf numFmtId="1" fontId="17" fillId="0" borderId="1">
      <alignment horizontal="left" vertical="center" wrapText="1"/>
    </xf>
    <xf numFmtId="9" fontId="8" fillId="0" borderId="0" applyFont="0" applyFill="0" applyBorder="0" applyAlignment="0" applyProtection="0"/>
    <xf numFmtId="0" fontId="8" fillId="0" borderId="0"/>
    <xf numFmtId="0" fontId="29" fillId="0" borderId="0"/>
    <xf numFmtId="0" fontId="29" fillId="0" borderId="0"/>
    <xf numFmtId="0" fontId="34" fillId="0" borderId="0"/>
    <xf numFmtId="0" fontId="37" fillId="0" borderId="0"/>
    <xf numFmtId="0" fontId="29" fillId="0" borderId="0"/>
    <xf numFmtId="0" fontId="9" fillId="0" borderId="0"/>
    <xf numFmtId="0" fontId="34" fillId="0" borderId="0"/>
    <xf numFmtId="0" fontId="9" fillId="0" borderId="0"/>
    <xf numFmtId="0" fontId="34" fillId="0" borderId="0"/>
    <xf numFmtId="0" fontId="8" fillId="0" borderId="0"/>
    <xf numFmtId="3" fontId="20" fillId="0" borderId="1">
      <alignment horizontal="right"/>
    </xf>
    <xf numFmtId="1" fontId="17" fillId="0" borderId="1">
      <alignment horizontal="center" vertical="center" wrapText="1"/>
    </xf>
    <xf numFmtId="3" fontId="15" fillId="0" borderId="1">
      <alignment horizontal="right"/>
    </xf>
    <xf numFmtId="0" fontId="49" fillId="0" borderId="0"/>
    <xf numFmtId="0" fontId="4" fillId="0" borderId="0"/>
    <xf numFmtId="0" fontId="50" fillId="0" borderId="0"/>
    <xf numFmtId="1" fontId="6" fillId="0" borderId="1">
      <alignment horizontal="left" vertical="center" wrapText="1"/>
    </xf>
    <xf numFmtId="9" fontId="8" fillId="0" borderId="0" applyFont="0" applyFill="0" applyBorder="0" applyAlignment="0" applyProtection="0"/>
    <xf numFmtId="3" fontId="11" fillId="0" borderId="1">
      <alignment horizontal="right"/>
    </xf>
    <xf numFmtId="1" fontId="6" fillId="0" borderId="1">
      <alignment horizontal="center" vertical="center" wrapText="1"/>
    </xf>
    <xf numFmtId="3" fontId="8" fillId="0" borderId="1">
      <alignment horizontal="right"/>
    </xf>
    <xf numFmtId="0" fontId="34" fillId="0" borderId="0"/>
    <xf numFmtId="43" fontId="51" fillId="0" borderId="0" applyFont="0" applyFill="0" applyBorder="0" applyAlignment="0" applyProtection="0"/>
    <xf numFmtId="0" fontId="53" fillId="0" borderId="0"/>
    <xf numFmtId="43" fontId="53" fillId="0" borderId="0" applyFont="0" applyFill="0" applyBorder="0" applyAlignment="0" applyProtection="0"/>
    <xf numFmtId="0" fontId="2" fillId="0" borderId="0"/>
    <xf numFmtId="0" fontId="1" fillId="0" borderId="0"/>
    <xf numFmtId="0" fontId="8" fillId="0" borderId="0"/>
    <xf numFmtId="43" fontId="53" fillId="0" borderId="0" applyFont="0" applyFill="0" applyBorder="0" applyAlignment="0" applyProtection="0"/>
    <xf numFmtId="0" fontId="1" fillId="0" borderId="0"/>
    <xf numFmtId="0" fontId="57" fillId="0" borderId="0" applyNumberFormat="0" applyFill="0" applyBorder="0" applyAlignment="0" applyProtection="0"/>
  </cellStyleXfs>
  <cellXfs count="1178">
    <xf numFmtId="0" fontId="0" fillId="0" borderId="0" xfId="0"/>
    <xf numFmtId="0" fontId="0" fillId="0" borderId="0" xfId="0" applyBorder="1"/>
    <xf numFmtId="0" fontId="6" fillId="0" borderId="0" xfId="0" applyFont="1" applyAlignment="1">
      <alignment horizontal="center"/>
    </xf>
    <xf numFmtId="0" fontId="15" fillId="0" borderId="0" xfId="0" applyFont="1"/>
    <xf numFmtId="0" fontId="0" fillId="0" borderId="0" xfId="0" applyAlignment="1">
      <alignment vertical="center"/>
    </xf>
    <xf numFmtId="0" fontId="0" fillId="0" borderId="0" xfId="0" applyBorder="1" applyAlignment="1">
      <alignment vertical="center"/>
    </xf>
    <xf numFmtId="0" fontId="6" fillId="0" borderId="0" xfId="0" applyFont="1" applyAlignment="1">
      <alignment horizontal="center" vertical="center" wrapText="1"/>
    </xf>
    <xf numFmtId="0" fontId="8" fillId="0" borderId="0" xfId="11" applyFont="1"/>
    <xf numFmtId="0" fontId="8" fillId="0" borderId="0" xfId="0" applyFont="1"/>
    <xf numFmtId="0" fontId="8" fillId="0" borderId="0" xfId="0" applyFont="1" applyAlignment="1">
      <alignment vertical="center"/>
    </xf>
    <xf numFmtId="164" fontId="8" fillId="0" borderId="0" xfId="0" applyNumberFormat="1" applyFont="1" applyAlignment="1">
      <alignment horizontal="center"/>
    </xf>
    <xf numFmtId="1" fontId="6" fillId="0" borderId="0" xfId="0" applyNumberFormat="1" applyFont="1" applyAlignment="1">
      <alignment horizontal="center"/>
    </xf>
    <xf numFmtId="3" fontId="0" fillId="0" borderId="0" xfId="0" applyNumberFormat="1"/>
    <xf numFmtId="0" fontId="0" fillId="0" borderId="0" xfId="0" applyProtection="1"/>
    <xf numFmtId="0" fontId="0" fillId="0" borderId="0" xfId="0" applyAlignment="1" applyProtection="1">
      <alignment horizontal="left"/>
    </xf>
    <xf numFmtId="0" fontId="8" fillId="0" borderId="0" xfId="13" applyFont="1"/>
    <xf numFmtId="0" fontId="17" fillId="0" borderId="0" xfId="0" applyFont="1" applyAlignment="1">
      <alignment horizontal="center" wrapText="1"/>
    </xf>
    <xf numFmtId="0" fontId="0" fillId="0" borderId="0" xfId="0" applyFill="1"/>
    <xf numFmtId="0" fontId="6" fillId="0" borderId="0" xfId="0" applyFont="1" applyFill="1" applyAlignment="1">
      <alignment horizontal="center"/>
    </xf>
    <xf numFmtId="0" fontId="15" fillId="0" borderId="0" xfId="0" applyFont="1" applyFill="1"/>
    <xf numFmtId="3" fontId="0" fillId="0" borderId="0" xfId="0" applyNumberFormat="1" applyFill="1"/>
    <xf numFmtId="0" fontId="6" fillId="0" borderId="0" xfId="0" applyFont="1" applyFill="1" applyAlignment="1">
      <alignment horizontal="center" vertical="center" wrapText="1"/>
    </xf>
    <xf numFmtId="0" fontId="23" fillId="0" borderId="0" xfId="0" applyFont="1" applyFill="1" applyAlignment="1">
      <alignment vertical="center"/>
    </xf>
    <xf numFmtId="0" fontId="26" fillId="0" borderId="0" xfId="0" applyFont="1" applyFill="1" applyAlignment="1">
      <alignment vertical="center"/>
    </xf>
    <xf numFmtId="0" fontId="8" fillId="0" borderId="0" xfId="0" applyFont="1" applyFill="1"/>
    <xf numFmtId="3" fontId="8" fillId="0" borderId="0" xfId="0" applyNumberFormat="1" applyFont="1" applyFill="1"/>
    <xf numFmtId="0" fontId="26" fillId="0" borderId="0" xfId="0" applyFont="1" applyFill="1"/>
    <xf numFmtId="0" fontId="8" fillId="0" borderId="0" xfId="0" applyFont="1" applyFill="1" applyBorder="1"/>
    <xf numFmtId="0" fontId="17"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Border="1" applyAlignment="1">
      <alignment vertical="center"/>
    </xf>
    <xf numFmtId="164" fontId="8" fillId="0" borderId="0" xfId="0" applyNumberFormat="1" applyFont="1" applyFill="1" applyAlignment="1">
      <alignment horizontal="center"/>
    </xf>
    <xf numFmtId="0" fontId="0" fillId="0" borderId="0" xfId="0" applyFill="1" applyAlignment="1">
      <alignment vertical="center"/>
    </xf>
    <xf numFmtId="0" fontId="15" fillId="0" borderId="0" xfId="11" applyFont="1" applyFill="1"/>
    <xf numFmtId="0" fontId="6" fillId="0" borderId="0" xfId="0" applyFont="1" applyFill="1" applyAlignment="1">
      <alignment vertical="center"/>
    </xf>
    <xf numFmtId="0" fontId="15" fillId="0" borderId="0" xfId="6" applyFont="1" applyFill="1"/>
    <xf numFmtId="171" fontId="15" fillId="0" borderId="0" xfId="6" applyNumberFormat="1" applyFont="1" applyFill="1"/>
    <xf numFmtId="0" fontId="12" fillId="0" borderId="0" xfId="11" applyFont="1" applyFill="1"/>
    <xf numFmtId="0" fontId="0" fillId="0" borderId="0" xfId="0" applyFill="1" applyBorder="1" applyAlignment="1">
      <alignment vertical="center"/>
    </xf>
    <xf numFmtId="0" fontId="22" fillId="0" borderId="0" xfId="0" applyFont="1" applyFill="1"/>
    <xf numFmtId="0" fontId="28" fillId="0" borderId="0" xfId="0" applyFont="1" applyFill="1"/>
    <xf numFmtId="0" fontId="8" fillId="0" borderId="0" xfId="11" applyFont="1" applyFill="1"/>
    <xf numFmtId="4" fontId="8" fillId="0" borderId="0" xfId="11" applyNumberFormat="1" applyFont="1" applyFill="1"/>
    <xf numFmtId="0" fontId="34" fillId="0" borderId="0" xfId="8" applyFill="1"/>
    <xf numFmtId="0" fontId="37" fillId="0" borderId="0" xfId="9" applyFill="1"/>
    <xf numFmtId="0" fontId="37" fillId="0" borderId="0" xfId="9" applyFill="1" applyAlignment="1">
      <alignment horizontal="center"/>
    </xf>
    <xf numFmtId="0" fontId="8" fillId="0" borderId="0" xfId="11" applyFont="1" applyFill="1" applyAlignment="1">
      <alignment vertical="center"/>
    </xf>
    <xf numFmtId="0" fontId="8" fillId="0" borderId="0" xfId="5" applyFill="1"/>
    <xf numFmtId="0" fontId="16" fillId="0" borderId="0" xfId="0" applyFont="1" applyFill="1" applyBorder="1"/>
    <xf numFmtId="3" fontId="8" fillId="0" borderId="0" xfId="5" applyNumberFormat="1" applyFill="1"/>
    <xf numFmtId="0" fontId="8" fillId="0" borderId="0" xfId="0" applyFont="1" applyFill="1" applyAlignment="1">
      <alignment horizontal="left"/>
    </xf>
    <xf numFmtId="0" fontId="0" fillId="0" borderId="0" xfId="0" applyAlignment="1">
      <alignment vertical="top"/>
    </xf>
    <xf numFmtId="0" fontId="6" fillId="0" borderId="0" xfId="0" applyFont="1" applyFill="1" applyBorder="1" applyAlignment="1">
      <alignment horizontal="center"/>
    </xf>
    <xf numFmtId="0" fontId="0" fillId="2" borderId="0" xfId="0" applyFill="1"/>
    <xf numFmtId="0" fontId="11" fillId="2" borderId="0" xfId="0" applyFont="1" applyFill="1" applyBorder="1"/>
    <xf numFmtId="0" fontId="0" fillId="2" borderId="0" xfId="0" applyFill="1" applyBorder="1"/>
    <xf numFmtId="0" fontId="8" fillId="2" borderId="0" xfId="0" applyFont="1" applyFill="1" applyBorder="1"/>
    <xf numFmtId="0" fontId="6" fillId="2" borderId="0" xfId="0" applyFont="1" applyFill="1" applyBorder="1" applyAlignment="1">
      <alignment horizontal="center" vertical="top"/>
    </xf>
    <xf numFmtId="0" fontId="6" fillId="2" borderId="0" xfId="0" applyFont="1" applyFill="1" applyBorder="1" applyAlignment="1">
      <alignment horizontal="center"/>
    </xf>
    <xf numFmtId="0" fontId="19" fillId="2" borderId="0" xfId="0" applyFont="1" applyFill="1" applyBorder="1" applyAlignment="1">
      <alignment horizontal="center" vertical="center" wrapText="1"/>
    </xf>
    <xf numFmtId="0" fontId="6" fillId="2" borderId="0" xfId="6" applyNumberFormat="1" applyFont="1" applyFill="1" applyBorder="1" applyAlignment="1">
      <alignment horizontal="center"/>
    </xf>
    <xf numFmtId="0" fontId="6" fillId="2" borderId="0" xfId="6" applyNumberFormat="1" applyFont="1" applyFill="1" applyBorder="1"/>
    <xf numFmtId="0" fontId="17" fillId="2" borderId="7" xfId="0" applyFont="1" applyFill="1" applyBorder="1"/>
    <xf numFmtId="3" fontId="17" fillId="2" borderId="7" xfId="0" applyNumberFormat="1" applyFont="1" applyFill="1" applyBorder="1"/>
    <xf numFmtId="3" fontId="0" fillId="2" borderId="0" xfId="0" applyNumberFormat="1" applyFill="1" applyBorder="1"/>
    <xf numFmtId="0" fontId="16" fillId="2" borderId="0" xfId="0" applyFont="1" applyFill="1" applyBorder="1"/>
    <xf numFmtId="0" fontId="16" fillId="2" borderId="0" xfId="0" applyFont="1" applyFill="1" applyBorder="1" applyAlignment="1">
      <alignment horizontal="right"/>
    </xf>
    <xf numFmtId="0" fontId="6" fillId="0" borderId="0" xfId="0" applyFont="1" applyBorder="1" applyAlignment="1">
      <alignment horizontal="center"/>
    </xf>
    <xf numFmtId="0" fontId="17" fillId="2" borderId="0" xfId="0" applyFont="1" applyFill="1" applyBorder="1" applyAlignment="1">
      <alignment horizontal="center" vertical="center" wrapText="1"/>
    </xf>
    <xf numFmtId="3" fontId="8" fillId="2" borderId="0" xfId="0" applyNumberFormat="1" applyFont="1" applyFill="1" applyBorder="1"/>
    <xf numFmtId="0" fontId="6" fillId="2" borderId="0" xfId="0" applyFont="1" applyFill="1" applyBorder="1"/>
    <xf numFmtId="3" fontId="6" fillId="2" borderId="0" xfId="0" applyNumberFormat="1" applyFont="1" applyFill="1" applyBorder="1"/>
    <xf numFmtId="0" fontId="0" fillId="2" borderId="7" xfId="0" applyFill="1" applyBorder="1"/>
    <xf numFmtId="0" fontId="13" fillId="2" borderId="0" xfId="0" applyFont="1" applyFill="1" applyBorder="1" applyAlignment="1">
      <alignment horizontal="right"/>
    </xf>
    <xf numFmtId="1" fontId="25" fillId="2" borderId="0" xfId="0" applyNumberFormat="1" applyFont="1" applyFill="1" applyBorder="1" applyAlignment="1">
      <alignment horizontal="center" vertical="center" wrapText="1"/>
    </xf>
    <xf numFmtId="1" fontId="27" fillId="2" borderId="0" xfId="0" applyNumberFormat="1" applyFont="1" applyFill="1" applyBorder="1" applyAlignment="1">
      <alignment horizontal="center" vertical="center" wrapText="1"/>
    </xf>
    <xf numFmtId="169" fontId="23" fillId="0" borderId="0" xfId="0" applyNumberFormat="1" applyFont="1" applyFill="1" applyBorder="1" applyAlignment="1">
      <alignment vertical="center"/>
    </xf>
    <xf numFmtId="172" fontId="23" fillId="0" borderId="0" xfId="4" applyNumberFormat="1" applyFont="1" applyFill="1" applyBorder="1" applyAlignment="1">
      <alignment horizontal="right" vertical="center"/>
    </xf>
    <xf numFmtId="0" fontId="8" fillId="2" borderId="0" xfId="0" applyFont="1" applyFill="1" applyBorder="1" applyAlignment="1">
      <alignment vertical="center"/>
    </xf>
    <xf numFmtId="0" fontId="17" fillId="2" borderId="0" xfId="0" applyFont="1" applyFill="1" applyBorder="1" applyAlignment="1">
      <alignment vertical="center"/>
    </xf>
    <xf numFmtId="0" fontId="6" fillId="2" borderId="0" xfId="0" applyFont="1" applyFill="1" applyBorder="1" applyAlignment="1">
      <alignment horizontal="center" vertical="center" wrapText="1"/>
    </xf>
    <xf numFmtId="164" fontId="6" fillId="2" borderId="0" xfId="0" applyNumberFormat="1" applyFont="1" applyFill="1" applyBorder="1" applyAlignment="1">
      <alignment horizontal="center" wrapText="1"/>
    </xf>
    <xf numFmtId="169" fontId="23" fillId="2" borderId="0" xfId="0" applyNumberFormat="1" applyFont="1" applyFill="1" applyBorder="1" applyAlignment="1">
      <alignment vertical="center"/>
    </xf>
    <xf numFmtId="172" fontId="23" fillId="2" borderId="0" xfId="4" applyNumberFormat="1" applyFont="1" applyFill="1" applyBorder="1" applyAlignment="1">
      <alignment horizontal="right" vertical="center"/>
    </xf>
    <xf numFmtId="0" fontId="17" fillId="2" borderId="0" xfId="0" applyFont="1" applyFill="1" applyBorder="1" applyAlignment="1">
      <alignment horizontal="center" vertical="center"/>
    </xf>
    <xf numFmtId="173" fontId="6" fillId="2" borderId="0" xfId="6" applyNumberFormat="1" applyFont="1" applyFill="1" applyBorder="1" applyAlignment="1">
      <alignment horizontal="center" vertical="center"/>
    </xf>
    <xf numFmtId="0" fontId="6" fillId="2" borderId="0" xfId="6" applyNumberFormat="1" applyFont="1" applyFill="1" applyBorder="1" applyAlignment="1">
      <alignment vertical="center"/>
    </xf>
    <xf numFmtId="0" fontId="6" fillId="2" borderId="0" xfId="0" applyFont="1" applyFill="1" applyBorder="1" applyAlignment="1">
      <alignment horizontal="center" vertical="center"/>
    </xf>
    <xf numFmtId="0" fontId="25" fillId="2" borderId="0" xfId="6" applyNumberFormat="1" applyFont="1" applyFill="1" applyBorder="1" applyAlignment="1">
      <alignment horizontal="center" vertical="center"/>
    </xf>
    <xf numFmtId="0" fontId="25" fillId="2" borderId="0" xfId="6" applyNumberFormat="1" applyFont="1" applyFill="1" applyBorder="1"/>
    <xf numFmtId="0" fontId="8" fillId="2" borderId="0" xfId="0" applyFont="1" applyFill="1" applyBorder="1" applyAlignment="1">
      <alignment horizontal="left"/>
    </xf>
    <xf numFmtId="0" fontId="44" fillId="3" borderId="0" xfId="0" applyFont="1" applyFill="1" applyBorder="1"/>
    <xf numFmtId="0" fontId="8" fillId="2" borderId="0" xfId="0" applyFont="1" applyFill="1"/>
    <xf numFmtId="0" fontId="8" fillId="2" borderId="0" xfId="0" applyFont="1" applyFill="1" applyAlignment="1">
      <alignment horizontal="left"/>
    </xf>
    <xf numFmtId="0" fontId="8" fillId="2" borderId="0" xfId="0" applyFont="1" applyFill="1" applyBorder="1" applyAlignment="1">
      <alignment horizontal="center" vertical="center"/>
    </xf>
    <xf numFmtId="3" fontId="8" fillId="2" borderId="0" xfId="0" applyNumberFormat="1" applyFont="1" applyFill="1"/>
    <xf numFmtId="0" fontId="8" fillId="2" borderId="7" xfId="0" applyFont="1" applyFill="1" applyBorder="1" applyAlignment="1">
      <alignment horizontal="left"/>
    </xf>
    <xf numFmtId="0" fontId="8" fillId="2" borderId="7" xfId="0" applyFont="1" applyFill="1" applyBorder="1"/>
    <xf numFmtId="0" fontId="17" fillId="2" borderId="0" xfId="0" applyFont="1" applyFill="1" applyBorder="1" applyAlignment="1">
      <alignment horizontal="left" vertical="center" wrapText="1"/>
    </xf>
    <xf numFmtId="173" fontId="8" fillId="2" borderId="0" xfId="0" applyNumberFormat="1" applyFont="1" applyFill="1" applyBorder="1" applyAlignment="1">
      <alignment horizontal="left" vertical="center"/>
    </xf>
    <xf numFmtId="3" fontId="8" fillId="2" borderId="0" xfId="0" applyNumberFormat="1" applyFont="1" applyFill="1" applyBorder="1" applyAlignment="1">
      <alignment vertical="center"/>
    </xf>
    <xf numFmtId="0" fontId="6" fillId="2" borderId="0" xfId="0" applyFont="1" applyFill="1" applyBorder="1" applyAlignment="1">
      <alignment horizontal="left" vertical="center"/>
    </xf>
    <xf numFmtId="3" fontId="6" fillId="2" borderId="0" xfId="0" applyNumberFormat="1" applyFont="1" applyFill="1" applyBorder="1" applyAlignment="1">
      <alignment vertical="center"/>
    </xf>
    <xf numFmtId="0" fontId="6" fillId="2" borderId="9" xfId="0" applyFont="1" applyFill="1" applyBorder="1" applyAlignment="1">
      <alignment horizontal="center" vertical="top"/>
    </xf>
    <xf numFmtId="0" fontId="26" fillId="2" borderId="1"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6" fillId="0" borderId="0" xfId="0" applyFont="1" applyFill="1" applyAlignment="1">
      <alignment horizontal="center" vertical="center"/>
    </xf>
    <xf numFmtId="0" fontId="6" fillId="2" borderId="9" xfId="0" applyFont="1" applyFill="1" applyBorder="1" applyAlignment="1">
      <alignment horizontal="center" vertical="top" wrapText="1"/>
    </xf>
    <xf numFmtId="0" fontId="6" fillId="0" borderId="0" xfId="0" applyFont="1" applyFill="1" applyBorder="1" applyAlignment="1">
      <alignment horizontal="center" vertical="center"/>
    </xf>
    <xf numFmtId="0" fontId="26" fillId="2" borderId="15" xfId="0" applyFont="1" applyFill="1" applyBorder="1" applyAlignment="1">
      <alignment horizontal="left" vertical="center" wrapText="1"/>
    </xf>
    <xf numFmtId="0" fontId="19" fillId="2" borderId="0" xfId="0" applyFont="1" applyFill="1" applyBorder="1" applyAlignment="1">
      <alignment horizontal="right" vertical="center" wrapText="1" indent="1"/>
    </xf>
    <xf numFmtId="0" fontId="14" fillId="2" borderId="4" xfId="0" applyFont="1" applyFill="1" applyBorder="1" applyAlignment="1">
      <alignment horizontal="center" vertical="center" wrapText="1"/>
    </xf>
    <xf numFmtId="0" fontId="14" fillId="2" borderId="15" xfId="0" applyFont="1" applyFill="1" applyBorder="1" applyAlignment="1">
      <alignment horizontal="left" vertical="center"/>
    </xf>
    <xf numFmtId="0" fontId="22" fillId="2" borderId="15" xfId="0" applyFont="1" applyFill="1" applyBorder="1" applyAlignment="1">
      <alignment horizontal="centerContinuous" vertical="center"/>
    </xf>
    <xf numFmtId="0" fontId="14" fillId="2" borderId="7" xfId="0" applyFont="1" applyFill="1" applyBorder="1" applyAlignment="1">
      <alignment horizontal="centerContinuous" vertical="center" wrapText="1"/>
    </xf>
    <xf numFmtId="0" fontId="14" fillId="2" borderId="9" xfId="0" applyFont="1" applyFill="1" applyBorder="1" applyAlignment="1">
      <alignment horizontal="centerContinuous" vertical="center" wrapText="1"/>
    </xf>
    <xf numFmtId="0" fontId="14" fillId="2" borderId="8" xfId="0" applyFont="1" applyFill="1" applyBorder="1" applyAlignment="1">
      <alignment horizontal="left" vertical="center"/>
    </xf>
    <xf numFmtId="0" fontId="14" fillId="0" borderId="6" xfId="0" applyFont="1" applyFill="1" applyBorder="1" applyAlignment="1">
      <alignment horizontal="center"/>
    </xf>
    <xf numFmtId="0" fontId="14" fillId="2" borderId="11"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4" xfId="0" applyFont="1" applyFill="1" applyBorder="1" applyAlignment="1">
      <alignment horizontal="left" vertical="center"/>
    </xf>
    <xf numFmtId="0" fontId="14" fillId="2" borderId="6" xfId="0" applyFont="1" applyFill="1" applyBorder="1" applyAlignment="1">
      <alignment horizontal="left" vertical="center"/>
    </xf>
    <xf numFmtId="0" fontId="12" fillId="2" borderId="0" xfId="0" applyFont="1" applyFill="1" applyBorder="1"/>
    <xf numFmtId="0" fontId="26"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14" fillId="2" borderId="7" xfId="0" applyFont="1" applyFill="1" applyBorder="1"/>
    <xf numFmtId="3" fontId="14" fillId="2" borderId="7" xfId="0" applyNumberFormat="1" applyFont="1" applyFill="1" applyBorder="1"/>
    <xf numFmtId="168" fontId="14" fillId="2" borderId="7" xfId="4" applyNumberFormat="1" applyFont="1" applyFill="1" applyBorder="1"/>
    <xf numFmtId="3" fontId="0" fillId="2" borderId="0" xfId="0" applyNumberFormat="1" applyFill="1"/>
    <xf numFmtId="3" fontId="8" fillId="2" borderId="5" xfId="0" applyNumberFormat="1" applyFont="1" applyFill="1" applyBorder="1"/>
    <xf numFmtId="3" fontId="6" fillId="2" borderId="5" xfId="0" applyNumberFormat="1" applyFont="1" applyFill="1" applyBorder="1"/>
    <xf numFmtId="3" fontId="8" fillId="2" borderId="0" xfId="0" applyNumberFormat="1" applyFont="1" applyFill="1" applyBorder="1" applyAlignment="1">
      <alignment horizontal="right" indent="1"/>
    </xf>
    <xf numFmtId="0" fontId="0" fillId="2" borderId="15" xfId="0" applyFill="1" applyBorder="1"/>
    <xf numFmtId="0" fontId="14" fillId="2" borderId="12" xfId="0" applyFont="1" applyFill="1" applyBorder="1" applyAlignment="1">
      <alignment horizontal="left" vertical="center" wrapText="1"/>
    </xf>
    <xf numFmtId="0" fontId="14" fillId="2" borderId="15" xfId="0" applyFont="1" applyFill="1" applyBorder="1" applyAlignment="1">
      <alignment vertical="center"/>
    </xf>
    <xf numFmtId="1" fontId="6" fillId="0" borderId="0" xfId="0" applyNumberFormat="1" applyFont="1" applyBorder="1" applyAlignment="1">
      <alignment horizontal="center"/>
    </xf>
    <xf numFmtId="1" fontId="14" fillId="2" borderId="1" xfId="0" applyNumberFormat="1" applyFont="1" applyFill="1" applyBorder="1" applyAlignment="1">
      <alignment horizontal="left" vertical="top" wrapText="1"/>
    </xf>
    <xf numFmtId="0" fontId="7" fillId="2" borderId="0" xfId="0" applyFont="1" applyFill="1" applyAlignment="1">
      <alignment horizontal="right"/>
    </xf>
    <xf numFmtId="0" fontId="6" fillId="2" borderId="5" xfId="6" applyNumberFormat="1" applyFont="1" applyFill="1" applyBorder="1" applyAlignment="1">
      <alignment horizontal="center"/>
    </xf>
    <xf numFmtId="173" fontId="6" fillId="2" borderId="5" xfId="6" applyNumberFormat="1" applyFont="1" applyFill="1" applyBorder="1" applyAlignment="1">
      <alignment horizontal="center" vertical="center"/>
    </xf>
    <xf numFmtId="0" fontId="6" fillId="2" borderId="5" xfId="0" applyFont="1" applyFill="1" applyBorder="1"/>
    <xf numFmtId="3" fontId="8" fillId="2" borderId="0" xfId="0" applyNumberFormat="1" applyFont="1" applyFill="1" applyBorder="1" applyAlignment="1">
      <alignment horizontal="right" vertical="center" indent="1"/>
    </xf>
    <xf numFmtId="0" fontId="14" fillId="2" borderId="4" xfId="0" applyFont="1" applyFill="1" applyBorder="1" applyAlignment="1">
      <alignment horizontal="left" vertical="center" wrapText="1"/>
    </xf>
    <xf numFmtId="173" fontId="6" fillId="2" borderId="0" xfId="0" applyNumberFormat="1" applyFont="1" applyFill="1" applyBorder="1" applyAlignment="1">
      <alignment horizontal="left" vertical="center"/>
    </xf>
    <xf numFmtId="0" fontId="14" fillId="2" borderId="8" xfId="0" applyFont="1" applyFill="1" applyBorder="1" applyAlignment="1">
      <alignment vertical="center"/>
    </xf>
    <xf numFmtId="0" fontId="8" fillId="2" borderId="15" xfId="0" applyFont="1" applyFill="1" applyBorder="1" applyAlignment="1">
      <alignment vertical="center"/>
    </xf>
    <xf numFmtId="0" fontId="8" fillId="2" borderId="11" xfId="0" applyFont="1" applyFill="1" applyBorder="1" applyAlignment="1">
      <alignment vertical="center"/>
    </xf>
    <xf numFmtId="0" fontId="17" fillId="2" borderId="10" xfId="0" applyFont="1" applyFill="1" applyBorder="1" applyAlignment="1">
      <alignment horizontal="center" vertical="center" wrapText="1"/>
    </xf>
    <xf numFmtId="0" fontId="17" fillId="2" borderId="14" xfId="0" applyFont="1" applyFill="1" applyBorder="1" applyAlignment="1">
      <alignment horizontal="left" vertical="center" wrapText="1"/>
    </xf>
    <xf numFmtId="0" fontId="17" fillId="2" borderId="9" xfId="0" applyFont="1" applyFill="1" applyBorder="1" applyAlignment="1">
      <alignment horizontal="center" vertical="center" wrapText="1"/>
    </xf>
    <xf numFmtId="0" fontId="26" fillId="2" borderId="8" xfId="0" applyFont="1" applyFill="1" applyBorder="1" applyAlignment="1">
      <alignment horizontal="left" vertical="center" wrapText="1"/>
    </xf>
    <xf numFmtId="3" fontId="6" fillId="2" borderId="5" xfId="0" applyNumberFormat="1" applyFont="1" applyFill="1" applyBorder="1" applyAlignment="1">
      <alignment vertical="center"/>
    </xf>
    <xf numFmtId="0" fontId="6" fillId="2" borderId="5" xfId="0" applyFont="1" applyFill="1" applyBorder="1" applyAlignment="1">
      <alignment horizontal="center" vertical="center"/>
    </xf>
    <xf numFmtId="0" fontId="14" fillId="0" borderId="13" xfId="0" applyFont="1" applyFill="1" applyBorder="1" applyAlignment="1">
      <alignment vertical="top" wrapText="1"/>
    </xf>
    <xf numFmtId="0" fontId="14" fillId="0" borderId="6" xfId="0" applyFont="1" applyFill="1" applyBorder="1" applyAlignment="1">
      <alignment vertical="top" wrapText="1"/>
    </xf>
    <xf numFmtId="0" fontId="14" fillId="2" borderId="2" xfId="0" applyFont="1" applyFill="1" applyBorder="1" applyAlignment="1">
      <alignment horizontal="left" vertical="center" wrapText="1"/>
    </xf>
    <xf numFmtId="0" fontId="14" fillId="2" borderId="5" xfId="0" applyFont="1" applyFill="1" applyBorder="1" applyAlignment="1">
      <alignment vertical="top" wrapText="1"/>
    </xf>
    <xf numFmtId="0" fontId="17" fillId="2" borderId="0" xfId="0" applyFont="1" applyFill="1" applyAlignment="1">
      <alignment vertical="center" wrapText="1"/>
    </xf>
    <xf numFmtId="0" fontId="8" fillId="2" borderId="0" xfId="0" applyFont="1" applyFill="1" applyAlignment="1">
      <alignment vertical="center"/>
    </xf>
    <xf numFmtId="0" fontId="26" fillId="2" borderId="0" xfId="0" applyFont="1" applyFill="1" applyAlignment="1">
      <alignment vertical="center"/>
    </xf>
    <xf numFmtId="0" fontId="11" fillId="0" borderId="0" xfId="0" applyFont="1" applyFill="1" applyBorder="1" applyAlignment="1">
      <alignment vertical="center"/>
    </xf>
    <xf numFmtId="0" fontId="17" fillId="0" borderId="0" xfId="0" applyFont="1" applyFill="1" applyBorder="1" applyAlignment="1">
      <alignment vertical="center"/>
    </xf>
    <xf numFmtId="173" fontId="25" fillId="0" borderId="0" xfId="6" applyNumberFormat="1" applyFont="1" applyFill="1" applyBorder="1" applyAlignment="1">
      <alignment horizontal="center" vertical="center"/>
    </xf>
    <xf numFmtId="0" fontId="25" fillId="0" borderId="0" xfId="6" applyNumberFormat="1" applyFont="1" applyFill="1" applyBorder="1" applyAlignment="1">
      <alignment vertical="center"/>
    </xf>
    <xf numFmtId="0" fontId="0" fillId="0" borderId="0" xfId="0" applyFill="1" applyBorder="1"/>
    <xf numFmtId="164" fontId="26" fillId="2" borderId="11" xfId="0" applyNumberFormat="1" applyFont="1" applyFill="1" applyBorder="1" applyAlignment="1">
      <alignment horizontal="left" wrapText="1"/>
    </xf>
    <xf numFmtId="0" fontId="14" fillId="2" borderId="0" xfId="0" applyFont="1" applyFill="1" applyBorder="1" applyAlignment="1">
      <alignment horizontal="left" vertical="top" wrapText="1"/>
    </xf>
    <xf numFmtId="0" fontId="14" fillId="2" borderId="12" xfId="0" applyFont="1" applyFill="1" applyBorder="1" applyAlignment="1">
      <alignment horizontal="left" vertical="top" wrapText="1"/>
    </xf>
    <xf numFmtId="0" fontId="6" fillId="2" borderId="14" xfId="0" applyFont="1" applyFill="1" applyBorder="1" applyAlignment="1">
      <alignment horizontal="center" vertical="center" wrapText="1"/>
    </xf>
    <xf numFmtId="0" fontId="14" fillId="2" borderId="4" xfId="0" applyFont="1" applyFill="1" applyBorder="1" applyAlignment="1">
      <alignment horizontal="left" vertical="top" wrapText="1"/>
    </xf>
    <xf numFmtId="164" fontId="26" fillId="2" borderId="8" xfId="0" applyNumberFormat="1" applyFont="1" applyFill="1" applyBorder="1" applyAlignment="1">
      <alignment horizontal="left" wrapText="1"/>
    </xf>
    <xf numFmtId="0" fontId="14" fillId="2" borderId="3" xfId="0" applyFont="1" applyFill="1" applyBorder="1" applyAlignment="1">
      <alignment horizontal="left" vertical="top" wrapText="1"/>
    </xf>
    <xf numFmtId="0" fontId="6" fillId="2" borderId="7" xfId="0" applyFont="1" applyFill="1" applyBorder="1" applyAlignment="1">
      <alignment horizontal="center" vertical="center" wrapText="1"/>
    </xf>
    <xf numFmtId="0" fontId="11" fillId="2" borderId="0" xfId="0" applyFont="1" applyFill="1" applyBorder="1" applyAlignment="1">
      <alignment vertical="center"/>
    </xf>
    <xf numFmtId="0" fontId="17" fillId="0" borderId="0" xfId="0" applyFont="1" applyFill="1" applyBorder="1" applyAlignment="1">
      <alignment horizontal="center" vertical="center"/>
    </xf>
    <xf numFmtId="164" fontId="8" fillId="2" borderId="0" xfId="0" applyNumberFormat="1" applyFont="1" applyFill="1" applyAlignment="1">
      <alignment horizontal="center"/>
    </xf>
    <xf numFmtId="0" fontId="16" fillId="0" borderId="0" xfId="0" applyFont="1" applyFill="1" applyBorder="1" applyAlignment="1">
      <alignment horizontal="right"/>
    </xf>
    <xf numFmtId="0" fontId="6" fillId="0" borderId="0" xfId="0" applyFont="1" applyFill="1" applyBorder="1" applyAlignment="1">
      <alignment horizontal="center" vertical="center" wrapText="1"/>
    </xf>
    <xf numFmtId="164" fontId="6" fillId="0" borderId="0" xfId="0" applyNumberFormat="1" applyFont="1" applyFill="1" applyBorder="1" applyAlignment="1">
      <alignment horizontal="center" wrapText="1"/>
    </xf>
    <xf numFmtId="0" fontId="25" fillId="0" borderId="0" xfId="6" applyNumberFormat="1" applyFont="1" applyFill="1" applyBorder="1" applyAlignment="1">
      <alignment horizontal="center" vertical="center"/>
    </xf>
    <xf numFmtId="0" fontId="25" fillId="0" borderId="0" xfId="6" applyNumberFormat="1" applyFont="1" applyFill="1" applyBorder="1"/>
    <xf numFmtId="169" fontId="26" fillId="0" borderId="0" xfId="0" applyNumberFormat="1" applyFont="1" applyFill="1" applyBorder="1" applyAlignment="1">
      <alignment vertical="center"/>
    </xf>
    <xf numFmtId="172" fontId="26" fillId="0" borderId="0" xfId="4" applyNumberFormat="1" applyFont="1" applyFill="1" applyBorder="1" applyAlignment="1">
      <alignment horizontal="right"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169" fontId="25" fillId="0" borderId="0" xfId="0" applyNumberFormat="1" applyFont="1" applyFill="1" applyBorder="1" applyAlignment="1">
      <alignment vertical="center"/>
    </xf>
    <xf numFmtId="172" fontId="25" fillId="0" borderId="0" xfId="4" applyNumberFormat="1" applyFont="1" applyFill="1" applyBorder="1" applyAlignment="1">
      <alignment horizontal="right" vertical="center"/>
    </xf>
    <xf numFmtId="0" fontId="15" fillId="0" borderId="0" xfId="0" applyFont="1" applyFill="1" applyBorder="1"/>
    <xf numFmtId="0" fontId="14" fillId="0" borderId="0" xfId="0" applyFont="1" applyFill="1" applyBorder="1" applyAlignment="1">
      <alignment horizontal="left" vertical="top" wrapText="1"/>
    </xf>
    <xf numFmtId="164" fontId="14" fillId="0" borderId="0" xfId="0" applyNumberFormat="1" applyFont="1" applyFill="1" applyBorder="1" applyAlignment="1">
      <alignment vertical="top" wrapText="1"/>
    </xf>
    <xf numFmtId="164" fontId="26" fillId="0" borderId="0" xfId="0" applyNumberFormat="1" applyFont="1" applyFill="1" applyBorder="1" applyAlignment="1">
      <alignment horizontal="left" wrapText="1"/>
    </xf>
    <xf numFmtId="0" fontId="16" fillId="2" borderId="0" xfId="0" applyFont="1" applyFill="1" applyBorder="1" applyAlignment="1">
      <alignment horizontal="left" vertical="center"/>
    </xf>
    <xf numFmtId="0" fontId="15" fillId="2" borderId="0" xfId="6" applyFont="1" applyFill="1" applyBorder="1"/>
    <xf numFmtId="171" fontId="15" fillId="2" borderId="0" xfId="6" applyNumberFormat="1" applyFont="1" applyFill="1" applyBorder="1"/>
    <xf numFmtId="0" fontId="11" fillId="2" borderId="0" xfId="6" applyFont="1" applyFill="1" applyBorder="1" applyAlignment="1"/>
    <xf numFmtId="0" fontId="15" fillId="2" borderId="0" xfId="6" applyFont="1" applyFill="1" applyBorder="1" applyAlignment="1"/>
    <xf numFmtId="167" fontId="15" fillId="2" borderId="0" xfId="6" applyNumberFormat="1" applyFont="1" applyFill="1" applyBorder="1" applyAlignment="1"/>
    <xf numFmtId="3" fontId="15" fillId="2" borderId="0" xfId="6" applyNumberFormat="1" applyFont="1" applyFill="1" applyBorder="1" applyAlignment="1"/>
    <xf numFmtId="3" fontId="15" fillId="2" borderId="0" xfId="1" applyNumberFormat="1" applyFont="1" applyFill="1" applyBorder="1" applyAlignment="1"/>
    <xf numFmtId="0" fontId="20" fillId="2" borderId="0" xfId="6" applyFont="1" applyFill="1" applyBorder="1" applyAlignment="1"/>
    <xf numFmtId="0" fontId="14" fillId="2" borderId="1" xfId="6" applyFont="1" applyFill="1" applyBorder="1" applyAlignment="1">
      <alignment horizontal="left" vertical="top" wrapText="1"/>
    </xf>
    <xf numFmtId="0" fontId="14" fillId="2" borderId="9" xfId="0" applyFont="1" applyFill="1" applyBorder="1" applyAlignment="1">
      <alignment vertical="center" wrapText="1"/>
    </xf>
    <xf numFmtId="0" fontId="21" fillId="2" borderId="0" xfId="6" applyFont="1" applyFill="1" applyBorder="1" applyAlignment="1">
      <alignment horizontal="center" vertical="center" wrapText="1"/>
    </xf>
    <xf numFmtId="0" fontId="19" fillId="2" borderId="0" xfId="6" applyFont="1" applyFill="1" applyBorder="1" applyAlignment="1">
      <alignment horizontal="center" vertical="center" wrapText="1"/>
    </xf>
    <xf numFmtId="167" fontId="8" fillId="2" borderId="5" xfId="6" applyNumberFormat="1" applyFont="1" applyFill="1" applyBorder="1" applyAlignment="1">
      <alignment horizontal="right"/>
    </xf>
    <xf numFmtId="3" fontId="8" fillId="2" borderId="0" xfId="6" applyNumberFormat="1" applyFont="1" applyFill="1" applyBorder="1" applyAlignment="1">
      <alignment horizontal="right"/>
    </xf>
    <xf numFmtId="167" fontId="8" fillId="2" borderId="5" xfId="6" applyNumberFormat="1" applyFont="1" applyFill="1" applyBorder="1" applyAlignment="1">
      <alignment horizontal="right" vertical="center"/>
    </xf>
    <xf numFmtId="3" fontId="8" fillId="2" borderId="0" xfId="6" applyNumberFormat="1" applyFont="1" applyFill="1" applyBorder="1" applyAlignment="1">
      <alignment horizontal="right" vertical="center"/>
    </xf>
    <xf numFmtId="0" fontId="20" fillId="2" borderId="7" xfId="6" applyNumberFormat="1" applyFont="1" applyFill="1" applyBorder="1" applyAlignment="1">
      <alignment horizontal="center"/>
    </xf>
    <xf numFmtId="0" fontId="20" fillId="2" borderId="7" xfId="6" applyNumberFormat="1" applyFont="1" applyFill="1" applyBorder="1" applyAlignment="1">
      <alignment horizontal="left"/>
    </xf>
    <xf numFmtId="170" fontId="20" fillId="2" borderId="7" xfId="6" applyNumberFormat="1" applyFont="1" applyFill="1" applyBorder="1" applyAlignment="1">
      <alignment horizontal="right"/>
    </xf>
    <xf numFmtId="165" fontId="11" fillId="2" borderId="7" xfId="0" applyNumberFormat="1" applyFont="1" applyFill="1" applyBorder="1"/>
    <xf numFmtId="171" fontId="20" fillId="2" borderId="7" xfId="6" applyNumberFormat="1" applyFont="1" applyFill="1" applyBorder="1" applyAlignment="1">
      <alignment horizontal="right"/>
    </xf>
    <xf numFmtId="3" fontId="20" fillId="2" borderId="7" xfId="6" applyNumberFormat="1" applyFont="1" applyFill="1" applyBorder="1" applyAlignment="1">
      <alignment horizontal="right"/>
    </xf>
    <xf numFmtId="0" fontId="20" fillId="2" borderId="0" xfId="6" applyNumberFormat="1" applyFont="1" applyFill="1" applyBorder="1" applyAlignment="1">
      <alignment horizontal="center"/>
    </xf>
    <xf numFmtId="0" fontId="20" fillId="2" borderId="0" xfId="6" applyNumberFormat="1" applyFont="1" applyFill="1" applyBorder="1" applyAlignment="1">
      <alignment horizontal="left"/>
    </xf>
    <xf numFmtId="170" fontId="20" fillId="2" borderId="0" xfId="6" applyNumberFormat="1" applyFont="1" applyFill="1" applyBorder="1" applyAlignment="1">
      <alignment horizontal="right"/>
    </xf>
    <xf numFmtId="165" fontId="11" fillId="2" borderId="0" xfId="0" applyNumberFormat="1" applyFont="1" applyFill="1" applyBorder="1"/>
    <xf numFmtId="171" fontId="20" fillId="2" borderId="0" xfId="6" applyNumberFormat="1" applyFont="1" applyFill="1" applyBorder="1" applyAlignment="1">
      <alignment horizontal="right"/>
    </xf>
    <xf numFmtId="3" fontId="20" fillId="2" borderId="0" xfId="6" applyNumberFormat="1" applyFont="1" applyFill="1" applyBorder="1" applyAlignment="1">
      <alignment horizontal="right"/>
    </xf>
    <xf numFmtId="0" fontId="16" fillId="2" borderId="0" xfId="6" applyFont="1" applyFill="1" applyBorder="1" applyAlignment="1"/>
    <xf numFmtId="3" fontId="30" fillId="2" borderId="0" xfId="1" applyNumberFormat="1" applyFont="1" applyFill="1" applyBorder="1" applyAlignment="1">
      <alignment horizontal="right"/>
    </xf>
    <xf numFmtId="0" fontId="26" fillId="2" borderId="0" xfId="0" applyFont="1" applyFill="1" applyBorder="1"/>
    <xf numFmtId="0" fontId="26" fillId="2" borderId="1" xfId="0" applyFont="1" applyFill="1" applyBorder="1" applyAlignment="1">
      <alignment vertical="top" wrapText="1"/>
    </xf>
    <xf numFmtId="0" fontId="25" fillId="2" borderId="14" xfId="0" applyFont="1" applyFill="1" applyBorder="1" applyAlignment="1">
      <alignment vertical="top" wrapText="1"/>
    </xf>
    <xf numFmtId="0" fontId="25" fillId="2" borderId="0" xfId="0" applyFont="1" applyFill="1" applyBorder="1" applyAlignment="1">
      <alignment horizontal="left" vertical="center" wrapText="1"/>
    </xf>
    <xf numFmtId="0" fontId="25" fillId="2" borderId="0" xfId="0" applyFont="1" applyFill="1" applyBorder="1" applyAlignment="1">
      <alignment horizontal="center" vertical="center" wrapText="1"/>
    </xf>
    <xf numFmtId="0" fontId="25" fillId="2" borderId="0" xfId="0" applyFont="1" applyFill="1" applyBorder="1"/>
    <xf numFmtId="0" fontId="26" fillId="2" borderId="9" xfId="0" applyFont="1" applyFill="1" applyBorder="1" applyAlignment="1">
      <alignment vertical="top" wrapText="1"/>
    </xf>
    <xf numFmtId="173" fontId="6" fillId="2" borderId="0" xfId="0" applyNumberFormat="1" applyFont="1" applyFill="1" applyBorder="1" applyAlignment="1">
      <alignment horizontal="center" vertical="center"/>
    </xf>
    <xf numFmtId="0" fontId="6" fillId="2" borderId="0" xfId="0" applyFont="1" applyFill="1" applyBorder="1" applyAlignment="1">
      <alignment vertical="center"/>
    </xf>
    <xf numFmtId="0" fontId="14" fillId="2" borderId="2" xfId="0" applyFont="1" applyFill="1" applyBorder="1" applyAlignment="1">
      <alignment vertical="top"/>
    </xf>
    <xf numFmtId="0" fontId="14" fillId="2" borderId="12" xfId="0" applyFont="1" applyFill="1" applyBorder="1" applyAlignment="1">
      <alignment vertical="top" wrapText="1"/>
    </xf>
    <xf numFmtId="0" fontId="14" fillId="2" borderId="15" xfId="0" applyFont="1" applyFill="1" applyBorder="1" applyAlignment="1">
      <alignment horizontal="left" vertical="top"/>
    </xf>
    <xf numFmtId="0" fontId="22" fillId="2" borderId="15" xfId="0" applyFont="1" applyFill="1" applyBorder="1" applyAlignment="1">
      <alignment vertical="top"/>
    </xf>
    <xf numFmtId="0" fontId="14" fillId="2" borderId="15" xfId="0" applyFont="1" applyFill="1" applyBorder="1" applyAlignment="1">
      <alignment vertical="top"/>
    </xf>
    <xf numFmtId="0" fontId="14" fillId="2" borderId="13" xfId="0" applyFont="1" applyFill="1" applyBorder="1" applyAlignment="1">
      <alignment vertical="top" wrapText="1"/>
    </xf>
    <xf numFmtId="0" fontId="14" fillId="2" borderId="11" xfId="0" applyFont="1" applyFill="1" applyBorder="1" applyAlignment="1">
      <alignment vertical="top" wrapText="1"/>
    </xf>
    <xf numFmtId="0" fontId="14" fillId="2" borderId="1" xfId="0" applyFont="1" applyFill="1" applyBorder="1" applyAlignment="1">
      <alignment vertical="top" wrapText="1"/>
    </xf>
    <xf numFmtId="3" fontId="0" fillId="2" borderId="7" xfId="0" applyNumberFormat="1" applyFill="1" applyBorder="1"/>
    <xf numFmtId="168" fontId="0" fillId="2" borderId="7" xfId="4" applyNumberFormat="1" applyFont="1" applyFill="1" applyBorder="1"/>
    <xf numFmtId="9" fontId="0" fillId="2" borderId="7" xfId="4" applyFont="1" applyFill="1" applyBorder="1"/>
    <xf numFmtId="0" fontId="14" fillId="2" borderId="13" xfId="0" applyFont="1" applyFill="1" applyBorder="1" applyAlignment="1">
      <alignment horizontal="left" vertical="top" wrapText="1"/>
    </xf>
    <xf numFmtId="0" fontId="25" fillId="2" borderId="0" xfId="0" applyFont="1" applyFill="1" applyBorder="1" applyAlignment="1">
      <alignment horizontal="right" vertical="center" wrapText="1" indent="1"/>
    </xf>
    <xf numFmtId="3" fontId="8" fillId="2" borderId="5" xfId="0" applyNumberFormat="1" applyFont="1" applyFill="1" applyBorder="1" applyAlignment="1">
      <alignment vertical="center"/>
    </xf>
    <xf numFmtId="0" fontId="14" fillId="2" borderId="2" xfId="0" applyFont="1" applyFill="1" applyBorder="1" applyAlignment="1">
      <alignment horizontal="left" vertical="top" wrapText="1"/>
    </xf>
    <xf numFmtId="0" fontId="14" fillId="2" borderId="5" xfId="0" applyFont="1" applyFill="1" applyBorder="1" applyAlignment="1">
      <alignment horizontal="left" vertical="top" wrapText="1"/>
    </xf>
    <xf numFmtId="0" fontId="25" fillId="2" borderId="10" xfId="0" applyFont="1" applyFill="1" applyBorder="1" applyAlignment="1">
      <alignment horizontal="left" vertical="top" wrapText="1"/>
    </xf>
    <xf numFmtId="0" fontId="46" fillId="2" borderId="3" xfId="0" applyFont="1" applyFill="1" applyBorder="1" applyAlignment="1">
      <alignment vertical="top"/>
    </xf>
    <xf numFmtId="0" fontId="26" fillId="2" borderId="10" xfId="0" applyFont="1" applyFill="1" applyBorder="1" applyAlignment="1">
      <alignment vertical="top" wrapText="1"/>
    </xf>
    <xf numFmtId="0" fontId="14" fillId="2" borderId="3" xfId="0" applyFont="1" applyFill="1" applyBorder="1" applyAlignment="1">
      <alignment vertical="top"/>
    </xf>
    <xf numFmtId="0" fontId="26" fillId="2" borderId="14" xfId="0" applyFont="1" applyFill="1" applyBorder="1" applyAlignment="1">
      <alignment vertical="top" wrapText="1"/>
    </xf>
    <xf numFmtId="0" fontId="14" fillId="2" borderId="0" xfId="0" applyFont="1" applyFill="1" applyBorder="1" applyAlignment="1">
      <alignment vertical="top" wrapText="1"/>
    </xf>
    <xf numFmtId="0" fontId="14" fillId="2" borderId="15" xfId="0" applyFont="1" applyFill="1" applyBorder="1" applyAlignment="1">
      <alignment vertical="top" wrapText="1"/>
    </xf>
    <xf numFmtId="164" fontId="16" fillId="0" borderId="0" xfId="0" applyNumberFormat="1" applyFont="1" applyFill="1" applyAlignment="1">
      <alignment horizontal="right"/>
    </xf>
    <xf numFmtId="0" fontId="20" fillId="2" borderId="0" xfId="0" applyFont="1" applyFill="1" applyBorder="1"/>
    <xf numFmtId="0" fontId="17" fillId="2" borderId="0" xfId="0" applyFont="1" applyFill="1" applyBorder="1" applyAlignment="1">
      <alignment horizontal="center" wrapText="1"/>
    </xf>
    <xf numFmtId="0" fontId="21" fillId="2" borderId="0" xfId="0" applyFont="1" applyFill="1" applyBorder="1" applyAlignment="1">
      <alignment horizontal="center" vertical="center" wrapText="1"/>
    </xf>
    <xf numFmtId="16" fontId="19" fillId="2" borderId="0" xfId="0" applyNumberFormat="1" applyFont="1" applyFill="1" applyBorder="1" applyAlignment="1">
      <alignment horizontal="center" vertical="center" wrapText="1"/>
    </xf>
    <xf numFmtId="0" fontId="22" fillId="2" borderId="15" xfId="0" applyFont="1" applyFill="1" applyBorder="1" applyAlignment="1">
      <alignment horizontal="left" vertical="top"/>
    </xf>
    <xf numFmtId="0" fontId="14" fillId="2" borderId="14" xfId="0" applyFont="1" applyFill="1" applyBorder="1" applyAlignment="1">
      <alignment vertical="top" wrapText="1"/>
    </xf>
    <xf numFmtId="0" fontId="14" fillId="2" borderId="3" xfId="0" applyFont="1" applyFill="1" applyBorder="1" applyAlignment="1">
      <alignment horizontal="left" vertical="top"/>
    </xf>
    <xf numFmtId="0" fontId="14" fillId="2" borderId="0" xfId="0" applyFont="1" applyFill="1" applyBorder="1" applyAlignment="1">
      <alignment horizontal="left" vertical="top"/>
    </xf>
    <xf numFmtId="0" fontId="22" fillId="2" borderId="3" xfId="0" applyFont="1" applyFill="1" applyBorder="1" applyAlignment="1">
      <alignment horizontal="left" vertical="top"/>
    </xf>
    <xf numFmtId="0" fontId="14" fillId="2" borderId="10" xfId="0" applyFont="1" applyFill="1" applyBorder="1" applyAlignment="1">
      <alignment vertical="top" wrapText="1"/>
    </xf>
    <xf numFmtId="0" fontId="14" fillId="2" borderId="0" xfId="0" applyFont="1" applyFill="1" applyBorder="1" applyAlignment="1">
      <alignment vertical="top"/>
    </xf>
    <xf numFmtId="0" fontId="22" fillId="2" borderId="0" xfId="0" applyFont="1" applyFill="1" applyBorder="1" applyAlignment="1">
      <alignment vertical="top"/>
    </xf>
    <xf numFmtId="0" fontId="26" fillId="2" borderId="1" xfId="0" applyFont="1" applyFill="1" applyBorder="1" applyAlignment="1">
      <alignment horizontal="left" vertical="top" wrapText="1"/>
    </xf>
    <xf numFmtId="0" fontId="6" fillId="2" borderId="7" xfId="0" applyFont="1" applyFill="1" applyBorder="1" applyAlignment="1">
      <alignment horizontal="center"/>
    </xf>
    <xf numFmtId="0" fontId="14" fillId="2" borderId="12" xfId="0" applyFont="1" applyFill="1" applyBorder="1" applyAlignment="1">
      <alignment horizontal="left" vertical="top"/>
    </xf>
    <xf numFmtId="0" fontId="6" fillId="2" borderId="14" xfId="0" applyFont="1" applyFill="1" applyBorder="1" applyAlignment="1">
      <alignment horizontal="center"/>
    </xf>
    <xf numFmtId="0" fontId="14" fillId="2" borderId="9" xfId="0" applyFont="1" applyFill="1" applyBorder="1" applyAlignment="1">
      <alignment vertical="top" wrapText="1"/>
    </xf>
    <xf numFmtId="0" fontId="26" fillId="2" borderId="9" xfId="0" applyFont="1" applyFill="1" applyBorder="1" applyAlignment="1">
      <alignment horizontal="left" vertical="top" wrapText="1"/>
    </xf>
    <xf numFmtId="0" fontId="26" fillId="2" borderId="14" xfId="0" applyFont="1" applyFill="1" applyBorder="1" applyAlignment="1">
      <alignment horizontal="left" vertical="top" wrapText="1"/>
    </xf>
    <xf numFmtId="0" fontId="14" fillId="2" borderId="2" xfId="0" applyFont="1" applyFill="1" applyBorder="1" applyAlignment="1">
      <alignment vertical="top" wrapText="1"/>
    </xf>
    <xf numFmtId="0" fontId="14" fillId="2" borderId="2" xfId="0" applyFont="1" applyFill="1" applyBorder="1" applyAlignment="1">
      <alignment horizontal="left" vertical="top"/>
    </xf>
    <xf numFmtId="3" fontId="8" fillId="2" borderId="0" xfId="0" applyNumberFormat="1" applyFont="1" applyFill="1" applyBorder="1" applyAlignment="1">
      <alignment horizontal="right"/>
    </xf>
    <xf numFmtId="0" fontId="6" fillId="2" borderId="7" xfId="0" applyFont="1" applyFill="1" applyBorder="1"/>
    <xf numFmtId="3" fontId="6" fillId="2" borderId="7" xfId="0" applyNumberFormat="1" applyFont="1" applyFill="1" applyBorder="1"/>
    <xf numFmtId="168" fontId="6" fillId="2" borderId="7" xfId="4" applyNumberFormat="1" applyFont="1" applyFill="1" applyBorder="1" applyAlignment="1">
      <alignment horizontal="right"/>
    </xf>
    <xf numFmtId="0" fontId="14" fillId="2" borderId="5" xfId="0" applyFont="1" applyFill="1" applyBorder="1" applyAlignment="1">
      <alignment horizontal="left" vertical="top"/>
    </xf>
    <xf numFmtId="0" fontId="17" fillId="2" borderId="0" xfId="0" applyFont="1" applyFill="1" applyAlignment="1">
      <alignment horizontal="center" wrapText="1"/>
    </xf>
    <xf numFmtId="0" fontId="17" fillId="2" borderId="5" xfId="0" applyFont="1" applyFill="1" applyBorder="1" applyAlignment="1">
      <alignment horizontal="center" wrapText="1"/>
    </xf>
    <xf numFmtId="164" fontId="16" fillId="2" borderId="0" xfId="0" applyNumberFormat="1" applyFont="1" applyFill="1" applyAlignment="1">
      <alignment horizontal="right"/>
    </xf>
    <xf numFmtId="16" fontId="21" fillId="2" borderId="0" xfId="0" applyNumberFormat="1" applyFont="1" applyFill="1" applyBorder="1" applyAlignment="1">
      <alignment horizontal="center" vertical="center" wrapText="1"/>
    </xf>
    <xf numFmtId="17" fontId="19" fillId="2" borderId="0" xfId="0" applyNumberFormat="1" applyFont="1" applyFill="1" applyBorder="1" applyAlignment="1">
      <alignment horizontal="center" vertical="center" wrapText="1"/>
    </xf>
    <xf numFmtId="3" fontId="26" fillId="2" borderId="0" xfId="0" applyNumberFormat="1" applyFont="1" applyFill="1" applyBorder="1"/>
    <xf numFmtId="0" fontId="14" fillId="0" borderId="0" xfId="0" applyFont="1" applyFill="1" applyAlignment="1">
      <alignment horizontal="center" vertical="center" wrapText="1"/>
    </xf>
    <xf numFmtId="3" fontId="22" fillId="2" borderId="0" xfId="0" applyNumberFormat="1" applyFont="1" applyFill="1" applyAlignment="1">
      <alignment vertical="center"/>
    </xf>
    <xf numFmtId="0" fontId="26" fillId="2" borderId="0" xfId="0" applyFont="1" applyFill="1"/>
    <xf numFmtId="0" fontId="6" fillId="0" borderId="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2" borderId="6"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6" fillId="2" borderId="9" xfId="0" applyFont="1" applyFill="1" applyBorder="1" applyAlignment="1">
      <alignment horizontal="left" vertical="top" wrapText="1"/>
    </xf>
    <xf numFmtId="0" fontId="14" fillId="0" borderId="6" xfId="0" applyFont="1" applyBorder="1" applyAlignment="1">
      <alignment horizontal="left" vertical="top"/>
    </xf>
    <xf numFmtId="0" fontId="6" fillId="2" borderId="9" xfId="0" applyFont="1" applyFill="1" applyBorder="1" applyAlignment="1">
      <alignment horizontal="center"/>
    </xf>
    <xf numFmtId="0" fontId="14" fillId="0" borderId="13" xfId="0" applyFont="1" applyBorder="1" applyAlignment="1">
      <alignment horizontal="left" vertical="top"/>
    </xf>
    <xf numFmtId="1" fontId="14" fillId="2" borderId="10" xfId="0" applyNumberFormat="1" applyFont="1" applyFill="1" applyBorder="1" applyAlignment="1">
      <alignment horizontal="left" vertical="top" wrapText="1"/>
    </xf>
    <xf numFmtId="0" fontId="38" fillId="2" borderId="0" xfId="8" applyFont="1" applyFill="1" applyBorder="1" applyAlignment="1">
      <alignment horizontal="left" vertical="top"/>
    </xf>
    <xf numFmtId="0" fontId="38" fillId="2" borderId="0" xfId="8" applyFont="1" applyFill="1" applyBorder="1"/>
    <xf numFmtId="0" fontId="34" fillId="2" borderId="0" xfId="8" applyFill="1" applyBorder="1"/>
    <xf numFmtId="0" fontId="14" fillId="2" borderId="8" xfId="0" applyFont="1" applyFill="1" applyBorder="1"/>
    <xf numFmtId="0" fontId="0" fillId="2" borderId="11" xfId="0" applyFill="1" applyBorder="1"/>
    <xf numFmtId="0" fontId="47" fillId="2" borderId="13" xfId="8" applyFont="1" applyFill="1" applyBorder="1" applyAlignment="1">
      <alignment horizontal="left" vertical="top" wrapText="1"/>
    </xf>
    <xf numFmtId="0" fontId="0" fillId="2" borderId="6" xfId="0" applyFill="1" applyBorder="1"/>
    <xf numFmtId="0" fontId="40" fillId="2" borderId="13" xfId="8" applyFont="1" applyFill="1" applyBorder="1"/>
    <xf numFmtId="0" fontId="0" fillId="2" borderId="9" xfId="0" applyFill="1" applyBorder="1"/>
    <xf numFmtId="0" fontId="40" fillId="2" borderId="14" xfId="8" applyFont="1" applyFill="1" applyBorder="1"/>
    <xf numFmtId="0" fontId="40" fillId="2" borderId="0" xfId="8" applyFont="1" applyFill="1" applyBorder="1"/>
    <xf numFmtId="3" fontId="8" fillId="2" borderId="0" xfId="8" applyNumberFormat="1" applyFont="1" applyFill="1" applyBorder="1" applyAlignment="1">
      <alignment vertical="center"/>
    </xf>
    <xf numFmtId="0" fontId="39" fillId="2" borderId="0" xfId="8" applyFont="1" applyFill="1" applyBorder="1"/>
    <xf numFmtId="0" fontId="39" fillId="2" borderId="0" xfId="8" applyFont="1" applyFill="1" applyBorder="1" applyAlignment="1">
      <alignment horizontal="right"/>
    </xf>
    <xf numFmtId="165" fontId="8" fillId="2" borderId="0" xfId="7" applyNumberFormat="1" applyFont="1" applyFill="1" applyBorder="1" applyAlignment="1">
      <alignment horizontal="right" vertical="center" wrapText="1"/>
    </xf>
    <xf numFmtId="165" fontId="8" fillId="2" borderId="0" xfId="7" applyNumberFormat="1" applyFont="1" applyFill="1" applyBorder="1" applyAlignment="1">
      <alignment horizontal="right" vertical="center"/>
    </xf>
    <xf numFmtId="0" fontId="6" fillId="2" borderId="0" xfId="8" applyFont="1" applyFill="1" applyBorder="1"/>
    <xf numFmtId="3" fontId="6" fillId="2" borderId="0" xfId="8" applyNumberFormat="1" applyFont="1" applyFill="1" applyBorder="1" applyAlignment="1">
      <alignment horizontal="right" vertical="center"/>
    </xf>
    <xf numFmtId="165" fontId="8" fillId="2" borderId="5" xfId="7" applyNumberFormat="1" applyFont="1" applyFill="1" applyBorder="1" applyAlignment="1">
      <alignment horizontal="right" vertical="center" wrapText="1"/>
    </xf>
    <xf numFmtId="165" fontId="8" fillId="2" borderId="5" xfId="7" applyNumberFormat="1" applyFont="1" applyFill="1" applyBorder="1" applyAlignment="1">
      <alignment horizontal="right" vertical="center"/>
    </xf>
    <xf numFmtId="3" fontId="8" fillId="2" borderId="5" xfId="8" applyNumberFormat="1" applyFont="1" applyFill="1" applyBorder="1" applyAlignment="1">
      <alignment vertical="center"/>
    </xf>
    <xf numFmtId="3" fontId="6" fillId="2" borderId="5" xfId="8" applyNumberFormat="1" applyFont="1" applyFill="1" applyBorder="1" applyAlignment="1">
      <alignment horizontal="right" vertical="center"/>
    </xf>
    <xf numFmtId="165" fontId="8" fillId="2" borderId="0" xfId="7" applyNumberFormat="1" applyFont="1" applyFill="1" applyBorder="1" applyAlignment="1">
      <alignment horizontal="right" vertical="center" wrapText="1" indent="1"/>
    </xf>
    <xf numFmtId="0" fontId="6" fillId="2" borderId="3" xfId="0" applyFont="1" applyFill="1" applyBorder="1"/>
    <xf numFmtId="0" fontId="40" fillId="2" borderId="5" xfId="8" applyFont="1" applyFill="1" applyBorder="1" applyAlignment="1">
      <alignment horizontal="left" vertical="top"/>
    </xf>
    <xf numFmtId="0" fontId="0" fillId="2" borderId="5" xfId="0" applyFill="1" applyBorder="1"/>
    <xf numFmtId="0" fontId="0" fillId="2" borderId="10" xfId="0" applyFill="1" applyBorder="1"/>
    <xf numFmtId="0" fontId="42" fillId="2" borderId="1" xfId="8" applyFont="1" applyFill="1" applyBorder="1" applyAlignment="1">
      <alignment horizontal="left"/>
    </xf>
    <xf numFmtId="0" fontId="42" fillId="2" borderId="8" xfId="8" applyFont="1" applyFill="1" applyBorder="1" applyAlignment="1">
      <alignment horizontal="left"/>
    </xf>
    <xf numFmtId="0" fontId="34" fillId="2" borderId="0" xfId="8" applyFill="1"/>
    <xf numFmtId="0" fontId="34" fillId="2" borderId="0" xfId="8" applyFont="1" applyFill="1" applyBorder="1"/>
    <xf numFmtId="0" fontId="47" fillId="2" borderId="4" xfId="8" applyFont="1" applyFill="1" applyBorder="1" applyAlignment="1">
      <alignment horizontal="left" vertical="top"/>
    </xf>
    <xf numFmtId="0" fontId="47" fillId="2" borderId="12" xfId="8" applyFont="1" applyFill="1" applyBorder="1" applyAlignment="1">
      <alignment vertical="top"/>
    </xf>
    <xf numFmtId="0" fontId="47" fillId="2" borderId="8" xfId="8" applyFont="1" applyFill="1" applyBorder="1" applyAlignment="1">
      <alignment horizontal="left" vertical="top"/>
    </xf>
    <xf numFmtId="0" fontId="48" fillId="2" borderId="15" xfId="8" applyFont="1" applyFill="1" applyBorder="1" applyAlignment="1">
      <alignment horizontal="left"/>
    </xf>
    <xf numFmtId="0" fontId="48" fillId="2" borderId="11" xfId="8" applyFont="1" applyFill="1" applyBorder="1" applyAlignment="1">
      <alignment horizontal="left"/>
    </xf>
    <xf numFmtId="0" fontId="47" fillId="2" borderId="3" xfId="8" applyFont="1" applyFill="1" applyBorder="1" applyAlignment="1">
      <alignment horizontal="left" vertical="top"/>
    </xf>
    <xf numFmtId="0" fontId="47" fillId="2" borderId="6" xfId="8" applyFont="1" applyFill="1" applyBorder="1" applyAlignment="1">
      <alignment horizontal="left" vertical="top" wrapText="1"/>
    </xf>
    <xf numFmtId="0" fontId="47" fillId="2" borderId="5" xfId="8" applyFont="1" applyFill="1" applyBorder="1" applyAlignment="1">
      <alignment horizontal="left" vertical="top" wrapText="1"/>
    </xf>
    <xf numFmtId="0" fontId="34" fillId="2" borderId="6" xfId="8" applyFill="1" applyBorder="1" applyAlignment="1">
      <alignment horizontal="left" vertical="top"/>
    </xf>
    <xf numFmtId="0" fontId="34" fillId="2" borderId="13" xfId="8" applyFill="1" applyBorder="1"/>
    <xf numFmtId="0" fontId="34" fillId="2" borderId="5" xfId="8" applyFill="1" applyBorder="1"/>
    <xf numFmtId="0" fontId="40" fillId="2" borderId="9" xfId="8" applyFont="1" applyFill="1" applyBorder="1" applyAlignment="1">
      <alignment horizontal="left" vertical="top"/>
    </xf>
    <xf numFmtId="0" fontId="42" fillId="2" borderId="1" xfId="8" applyFont="1" applyFill="1" applyBorder="1" applyAlignment="1">
      <alignment vertical="top" wrapText="1"/>
    </xf>
    <xf numFmtId="0" fontId="40" fillId="2" borderId="10" xfId="8" applyFont="1" applyFill="1" applyBorder="1"/>
    <xf numFmtId="0" fontId="34" fillId="2" borderId="7" xfId="8" applyFill="1" applyBorder="1"/>
    <xf numFmtId="168" fontId="34" fillId="2" borderId="7" xfId="4" applyNumberFormat="1" applyFont="1" applyFill="1" applyBorder="1"/>
    <xf numFmtId="3" fontId="34" fillId="2" borderId="7" xfId="8" applyNumberFormat="1" applyFill="1" applyBorder="1"/>
    <xf numFmtId="3" fontId="8" fillId="2" borderId="0" xfId="8" applyNumberFormat="1" applyFont="1" applyFill="1" applyBorder="1" applyAlignment="1">
      <alignment horizontal="right" vertical="center" indent="1"/>
    </xf>
    <xf numFmtId="0" fontId="8" fillId="0" borderId="0" xfId="5" applyFill="1" applyBorder="1"/>
    <xf numFmtId="0" fontId="47" fillId="2" borderId="15" xfId="8" applyFont="1" applyFill="1" applyBorder="1" applyAlignment="1">
      <alignment horizontal="left" vertical="top" textRotation="90" wrapText="1"/>
    </xf>
    <xf numFmtId="0" fontId="8" fillId="2" borderId="0" xfId="5" applyFill="1" applyBorder="1"/>
    <xf numFmtId="0" fontId="14" fillId="2" borderId="8" xfId="5" applyFont="1" applyFill="1" applyBorder="1" applyAlignment="1">
      <alignment horizontal="left" vertical="top"/>
    </xf>
    <xf numFmtId="0" fontId="14" fillId="2" borderId="15" xfId="5" applyFont="1" applyFill="1" applyBorder="1" applyAlignment="1">
      <alignment horizontal="left" vertical="top"/>
    </xf>
    <xf numFmtId="0" fontId="8" fillId="2" borderId="0" xfId="5" applyFill="1"/>
    <xf numFmtId="0" fontId="47" fillId="2" borderId="1" xfId="8" applyFont="1" applyFill="1" applyBorder="1" applyAlignment="1">
      <alignment horizontal="left" vertical="top"/>
    </xf>
    <xf numFmtId="0" fontId="40" fillId="2" borderId="0" xfId="8" applyFont="1" applyFill="1" applyBorder="1" applyAlignment="1">
      <alignment horizontal="center"/>
    </xf>
    <xf numFmtId="3" fontId="8" fillId="2" borderId="0" xfId="5" applyNumberFormat="1" applyFont="1" applyFill="1" applyBorder="1" applyAlignment="1">
      <alignment horizontal="right"/>
    </xf>
    <xf numFmtId="0" fontId="6" fillId="2" borderId="0" xfId="5" applyFont="1" applyFill="1" applyBorder="1"/>
    <xf numFmtId="0" fontId="8" fillId="2" borderId="7" xfId="5" applyFill="1" applyBorder="1"/>
    <xf numFmtId="0" fontId="47" fillId="2" borderId="11" xfId="8" applyFont="1" applyFill="1" applyBorder="1" applyAlignment="1">
      <alignment horizontal="left" vertical="top"/>
    </xf>
    <xf numFmtId="0" fontId="42" fillId="2" borderId="11" xfId="8" applyFont="1" applyFill="1" applyBorder="1" applyAlignment="1">
      <alignment horizontal="left"/>
    </xf>
    <xf numFmtId="0" fontId="40" fillId="2" borderId="4" xfId="8" applyFont="1" applyFill="1" applyBorder="1" applyAlignment="1">
      <alignment horizontal="left"/>
    </xf>
    <xf numFmtId="0" fontId="8" fillId="2" borderId="6" xfId="5" applyFill="1" applyBorder="1"/>
    <xf numFmtId="0" fontId="40" fillId="2" borderId="9" xfId="8" applyFont="1" applyFill="1" applyBorder="1"/>
    <xf numFmtId="0" fontId="41" fillId="2" borderId="6" xfId="8" applyFont="1" applyFill="1" applyBorder="1" applyAlignment="1">
      <alignment horizontal="left" vertical="top" wrapText="1"/>
    </xf>
    <xf numFmtId="3" fontId="8" fillId="2" borderId="0" xfId="5" applyNumberFormat="1" applyFont="1" applyFill="1" applyBorder="1"/>
    <xf numFmtId="0" fontId="47" fillId="2" borderId="0" xfId="8" applyNumberFormat="1" applyFont="1" applyFill="1" applyBorder="1" applyAlignment="1">
      <alignment horizontal="left" vertical="top"/>
    </xf>
    <xf numFmtId="0" fontId="14" fillId="2" borderId="4" xfId="5" applyFont="1" applyFill="1" applyBorder="1" applyAlignment="1"/>
    <xf numFmtId="0" fontId="47" fillId="2" borderId="6" xfId="8" applyFont="1" applyFill="1" applyBorder="1" applyAlignment="1">
      <alignment wrapText="1"/>
    </xf>
    <xf numFmtId="0" fontId="47" fillId="2" borderId="6" xfId="8" applyNumberFormat="1" applyFont="1" applyFill="1" applyBorder="1" applyAlignment="1">
      <alignment horizontal="left" vertical="top"/>
    </xf>
    <xf numFmtId="0" fontId="14" fillId="2" borderId="12" xfId="5" applyFont="1" applyFill="1" applyBorder="1" applyAlignment="1">
      <alignment horizontal="left" vertical="top"/>
    </xf>
    <xf numFmtId="0" fontId="47" fillId="2" borderId="13" xfId="8" applyNumberFormat="1" applyFont="1" applyFill="1" applyBorder="1" applyAlignment="1">
      <alignment horizontal="left" vertical="top"/>
    </xf>
    <xf numFmtId="0" fontId="47" fillId="2" borderId="1" xfId="8" applyNumberFormat="1" applyFont="1" applyFill="1" applyBorder="1" applyAlignment="1">
      <alignment horizontal="left" vertical="top"/>
    </xf>
    <xf numFmtId="0" fontId="47" fillId="2" borderId="1" xfId="8" applyNumberFormat="1" applyFont="1" applyFill="1" applyBorder="1" applyAlignment="1">
      <alignment horizontal="left" vertical="top" wrapText="1"/>
    </xf>
    <xf numFmtId="0" fontId="8" fillId="2" borderId="0" xfId="11" applyFont="1" applyFill="1"/>
    <xf numFmtId="0" fontId="11" fillId="2" borderId="0" xfId="10" applyNumberFormat="1" applyFont="1" applyFill="1" applyBorder="1"/>
    <xf numFmtId="0" fontId="8" fillId="2" borderId="0" xfId="10" applyNumberFormat="1" applyFont="1" applyFill="1" applyBorder="1"/>
    <xf numFmtId="0" fontId="8" fillId="2" borderId="0" xfId="10" applyFont="1" applyFill="1" applyBorder="1"/>
    <xf numFmtId="0" fontId="14" fillId="2" borderId="1" xfId="15" applyFont="1" applyFill="1" applyBorder="1" applyAlignment="1">
      <alignment horizontal="left" vertical="top" wrapText="1"/>
    </xf>
    <xf numFmtId="0" fontId="6" fillId="2" borderId="0" xfId="15" applyFont="1" applyFill="1" applyBorder="1" applyAlignment="1">
      <alignment horizontal="center" vertical="center" wrapText="1"/>
    </xf>
    <xf numFmtId="0" fontId="19" fillId="2" borderId="0" xfId="10" applyNumberFormat="1" applyFont="1" applyFill="1" applyBorder="1" applyAlignment="1">
      <alignment horizontal="center" vertical="center" wrapText="1"/>
    </xf>
    <xf numFmtId="0" fontId="6" fillId="2" borderId="0" xfId="7" applyFont="1" applyFill="1" applyBorder="1" applyAlignment="1">
      <alignment horizontal="center"/>
    </xf>
    <xf numFmtId="3" fontId="8" fillId="2" borderId="0" xfId="15" applyNumberFormat="1" applyFont="1" applyFill="1" applyBorder="1" applyAlignment="1">
      <alignment vertical="center"/>
    </xf>
    <xf numFmtId="3" fontId="6" fillId="2" borderId="0" xfId="15" applyNumberFormat="1" applyFont="1" applyFill="1" applyBorder="1" applyAlignment="1">
      <alignment vertical="center"/>
    </xf>
    <xf numFmtId="0" fontId="6" fillId="2" borderId="0" xfId="15" applyFont="1" applyFill="1" applyBorder="1" applyAlignment="1">
      <alignment vertical="center"/>
    </xf>
    <xf numFmtId="173" fontId="6" fillId="2" borderId="0" xfId="15" applyNumberFormat="1" applyFont="1" applyFill="1" applyBorder="1" applyAlignment="1">
      <alignment horizontal="center" vertical="center"/>
    </xf>
    <xf numFmtId="0" fontId="6" fillId="2" borderId="0" xfId="15" applyFont="1" applyFill="1" applyBorder="1" applyAlignment="1">
      <alignment horizontal="right" vertical="center"/>
    </xf>
    <xf numFmtId="0" fontId="19" fillId="2" borderId="0" xfId="15" applyFont="1" applyFill="1" applyBorder="1"/>
    <xf numFmtId="0" fontId="8" fillId="2" borderId="0" xfId="11" applyFont="1" applyFill="1" applyBorder="1"/>
    <xf numFmtId="3" fontId="8" fillId="2" borderId="0" xfId="11" applyNumberFormat="1" applyFont="1" applyFill="1" applyBorder="1"/>
    <xf numFmtId="0" fontId="16" fillId="2" borderId="0" xfId="15" applyFont="1" applyFill="1" applyBorder="1"/>
    <xf numFmtId="0" fontId="16" fillId="2" borderId="7" xfId="15" applyFont="1" applyFill="1" applyBorder="1"/>
    <xf numFmtId="0" fontId="8" fillId="2" borderId="7" xfId="11" applyFont="1" applyFill="1" applyBorder="1"/>
    <xf numFmtId="0" fontId="16" fillId="2" borderId="0" xfId="10" applyNumberFormat="1" applyFont="1" applyFill="1" applyBorder="1"/>
    <xf numFmtId="3" fontId="8" fillId="2" borderId="5" xfId="15" applyNumberFormat="1" applyFont="1" applyFill="1" applyBorder="1" applyAlignment="1">
      <alignment vertical="center"/>
    </xf>
    <xf numFmtId="3" fontId="6" fillId="2" borderId="5" xfId="15" applyNumberFormat="1" applyFont="1" applyFill="1" applyBorder="1" applyAlignment="1">
      <alignment vertical="center"/>
    </xf>
    <xf numFmtId="3" fontId="8" fillId="2" borderId="5" xfId="5" applyNumberFormat="1" applyFont="1" applyFill="1" applyBorder="1" applyAlignment="1">
      <alignment horizontal="right"/>
    </xf>
    <xf numFmtId="3" fontId="8" fillId="2" borderId="5" xfId="5" applyNumberFormat="1" applyFont="1" applyFill="1" applyBorder="1"/>
    <xf numFmtId="0" fontId="37" fillId="2" borderId="0" xfId="9" applyFill="1" applyBorder="1"/>
    <xf numFmtId="0" fontId="37" fillId="2" borderId="0" xfId="9" applyFill="1" applyBorder="1" applyAlignment="1">
      <alignment horizontal="center"/>
    </xf>
    <xf numFmtId="0" fontId="38" fillId="2" borderId="0" xfId="9" applyFont="1" applyFill="1" applyBorder="1"/>
    <xf numFmtId="0" fontId="39" fillId="2" borderId="0" xfId="9" applyFont="1" applyFill="1" applyBorder="1"/>
    <xf numFmtId="0" fontId="40" fillId="2" borderId="0" xfId="9" applyFont="1" applyFill="1" applyBorder="1" applyAlignment="1">
      <alignment horizontal="center" vertical="center" wrapText="1"/>
    </xf>
    <xf numFmtId="174" fontId="37" fillId="2" borderId="0" xfId="9" applyNumberFormat="1" applyFill="1" applyBorder="1" applyAlignment="1">
      <alignment horizontal="center"/>
    </xf>
    <xf numFmtId="174" fontId="37" fillId="2" borderId="0" xfId="9" applyNumberFormat="1" applyFill="1" applyBorder="1"/>
    <xf numFmtId="3" fontId="37" fillId="2" borderId="0" xfId="9" applyNumberFormat="1" applyFill="1" applyBorder="1"/>
    <xf numFmtId="0" fontId="40" fillId="2" borderId="0" xfId="9" applyFont="1" applyFill="1" applyBorder="1"/>
    <xf numFmtId="0" fontId="40" fillId="2" borderId="0" xfId="9" applyFont="1" applyFill="1" applyBorder="1" applyAlignment="1">
      <alignment horizontal="center"/>
    </xf>
    <xf numFmtId="0" fontId="40" fillId="2" borderId="1" xfId="9" applyFont="1" applyFill="1" applyBorder="1" applyAlignment="1">
      <alignment horizontal="left" vertical="top" wrapText="1"/>
    </xf>
    <xf numFmtId="0" fontId="47" fillId="2" borderId="1" xfId="9" applyFont="1" applyFill="1" applyBorder="1" applyAlignment="1">
      <alignment horizontal="left" vertical="top" wrapText="1"/>
    </xf>
    <xf numFmtId="0" fontId="37" fillId="2" borderId="0" xfId="9" applyFill="1"/>
    <xf numFmtId="0" fontId="0" fillId="2" borderId="0" xfId="0" applyFill="1" applyAlignment="1">
      <alignment vertical="center"/>
    </xf>
    <xf numFmtId="0" fontId="0" fillId="2" borderId="0" xfId="0" applyFill="1" applyBorder="1" applyAlignment="1">
      <alignment vertical="center"/>
    </xf>
    <xf numFmtId="0" fontId="8" fillId="2" borderId="0" xfId="13" applyFont="1" applyFill="1" applyBorder="1"/>
    <xf numFmtId="0" fontId="32" fillId="2" borderId="0" xfId="13" applyFont="1" applyFill="1" applyBorder="1" applyAlignment="1">
      <alignment horizontal="right"/>
    </xf>
    <xf numFmtId="0" fontId="8" fillId="2" borderId="0" xfId="13" applyFont="1" applyFill="1"/>
    <xf numFmtId="0" fontId="32" fillId="2" borderId="0" xfId="13" applyFont="1" applyFill="1" applyBorder="1" applyAlignment="1">
      <alignment horizontal="centerContinuous"/>
    </xf>
    <xf numFmtId="0" fontId="8" fillId="2" borderId="0" xfId="13" applyFont="1" applyFill="1" applyBorder="1" applyAlignment="1">
      <alignment horizontal="centerContinuous"/>
    </xf>
    <xf numFmtId="0" fontId="36" fillId="2" borderId="0" xfId="13" applyFont="1" applyFill="1" applyBorder="1" applyAlignment="1">
      <alignment horizontal="centerContinuous"/>
    </xf>
    <xf numFmtId="0" fontId="17" fillId="2" borderId="0" xfId="0" applyFont="1" applyFill="1" applyAlignment="1">
      <alignment horizontal="centerContinuous"/>
    </xf>
    <xf numFmtId="173" fontId="19" fillId="2" borderId="0" xfId="0" applyNumberFormat="1" applyFont="1" applyFill="1" applyBorder="1" applyAlignment="1">
      <alignment vertical="center"/>
    </xf>
    <xf numFmtId="0" fontId="19" fillId="2" borderId="0" xfId="0" applyFont="1" applyFill="1" applyBorder="1" applyAlignment="1">
      <alignment vertical="center"/>
    </xf>
    <xf numFmtId="0" fontId="16" fillId="2" borderId="0" xfId="0" applyFont="1" applyFill="1" applyBorder="1" applyAlignment="1">
      <alignment horizontal="center" vertical="center"/>
    </xf>
    <xf numFmtId="0" fontId="16" fillId="2" borderId="0" xfId="0" applyFont="1" applyFill="1" applyBorder="1" applyAlignment="1">
      <alignment vertical="center"/>
    </xf>
    <xf numFmtId="0" fontId="31" fillId="2" borderId="0" xfId="0" applyFont="1" applyFill="1" applyAlignment="1">
      <alignment horizontal="left"/>
    </xf>
    <xf numFmtId="0" fontId="6" fillId="2" borderId="0" xfId="0" applyFont="1" applyFill="1" applyAlignment="1">
      <alignment horizontal="centerContinuous"/>
    </xf>
    <xf numFmtId="0" fontId="6" fillId="2" borderId="0" xfId="0" applyFont="1" applyFill="1"/>
    <xf numFmtId="3" fontId="8" fillId="2" borderId="5" xfId="0" applyNumberFormat="1" applyFont="1" applyFill="1" applyBorder="1" applyAlignment="1">
      <alignment horizontal="right"/>
    </xf>
    <xf numFmtId="0" fontId="8" fillId="0" borderId="0" xfId="0" applyFont="1" applyFill="1" applyBorder="1" applyAlignment="1">
      <alignment horizontal="center" vertical="center" wrapText="1"/>
    </xf>
    <xf numFmtId="0" fontId="11" fillId="2" borderId="0" xfId="0" applyFont="1" applyFill="1"/>
    <xf numFmtId="0" fontId="11" fillId="2" borderId="7" xfId="0" applyFont="1" applyFill="1" applyBorder="1"/>
    <xf numFmtId="0" fontId="14" fillId="2" borderId="0" xfId="0" applyFont="1" applyFill="1"/>
    <xf numFmtId="6" fontId="26" fillId="2" borderId="0" xfId="0" applyNumberFormat="1" applyFont="1" applyFill="1" applyAlignment="1">
      <alignment horizontal="left"/>
    </xf>
    <xf numFmtId="0" fontId="14" fillId="2" borderId="4" xfId="0" applyFont="1" applyFill="1" applyBorder="1"/>
    <xf numFmtId="0" fontId="47" fillId="2" borderId="6" xfId="8" applyFont="1" applyFill="1" applyBorder="1" applyAlignment="1">
      <alignment vertical="top"/>
    </xf>
    <xf numFmtId="4" fontId="8" fillId="2" borderId="0" xfId="11" applyNumberFormat="1" applyFont="1" applyFill="1" applyBorder="1"/>
    <xf numFmtId="0" fontId="11" fillId="2" borderId="0" xfId="7" applyNumberFormat="1" applyFont="1" applyFill="1" applyBorder="1" applyAlignment="1">
      <alignment vertical="center"/>
    </xf>
    <xf numFmtId="0" fontId="8" fillId="2" borderId="0" xfId="7" applyNumberFormat="1" applyFont="1" applyFill="1" applyBorder="1" applyAlignment="1">
      <alignment vertical="center" wrapText="1"/>
    </xf>
    <xf numFmtId="0" fontId="43" fillId="2" borderId="0" xfId="7" applyNumberFormat="1" applyFont="1" applyFill="1" applyBorder="1" applyAlignment="1">
      <alignment vertical="center" wrapText="1"/>
    </xf>
    <xf numFmtId="3" fontId="8" fillId="2" borderId="0" xfId="2" applyNumberFormat="1" applyFont="1" applyFill="1" applyBorder="1" applyAlignment="1">
      <alignment vertical="center" wrapText="1"/>
    </xf>
    <xf numFmtId="0" fontId="6" fillId="2" borderId="4" xfId="7" applyFont="1" applyFill="1" applyBorder="1" applyAlignment="1">
      <alignment horizontal="left" vertical="top" wrapText="1"/>
    </xf>
    <xf numFmtId="0" fontId="6" fillId="2" borderId="12" xfId="7" applyFont="1" applyFill="1" applyBorder="1" applyAlignment="1">
      <alignment horizontal="left" vertical="top" wrapText="1"/>
    </xf>
    <xf numFmtId="0" fontId="6" fillId="2" borderId="11" xfId="7" applyFont="1" applyFill="1" applyBorder="1" applyAlignment="1">
      <alignment vertical="top" wrapText="1"/>
    </xf>
    <xf numFmtId="0" fontId="6" fillId="2" borderId="1" xfId="7" applyFont="1" applyFill="1" applyBorder="1" applyAlignment="1">
      <alignment vertical="top" wrapText="1"/>
    </xf>
    <xf numFmtId="0" fontId="6" fillId="2" borderId="9" xfId="7" applyFont="1" applyFill="1" applyBorder="1" applyAlignment="1">
      <alignment horizontal="left" vertical="top" wrapText="1"/>
    </xf>
    <xf numFmtId="0" fontId="6" fillId="2" borderId="14" xfId="7" applyFont="1" applyFill="1" applyBorder="1" applyAlignment="1">
      <alignment horizontal="left" vertical="top" wrapText="1"/>
    </xf>
    <xf numFmtId="0" fontId="19" fillId="2" borderId="0" xfId="7" applyFont="1" applyFill="1" applyBorder="1" applyAlignment="1">
      <alignment horizontal="center" vertical="center" wrapText="1"/>
    </xf>
    <xf numFmtId="3" fontId="8" fillId="2" borderId="0" xfId="7" applyNumberFormat="1" applyFont="1" applyFill="1" applyBorder="1" applyAlignment="1">
      <alignment horizontal="right" vertical="center" wrapText="1"/>
    </xf>
    <xf numFmtId="164" fontId="8" fillId="2" borderId="0" xfId="7" applyNumberFormat="1" applyFont="1" applyFill="1" applyBorder="1" applyAlignment="1">
      <alignment horizontal="right" vertical="center" wrapText="1"/>
    </xf>
    <xf numFmtId="3" fontId="8" fillId="2" borderId="0" xfId="7" applyNumberFormat="1" applyFont="1" applyFill="1" applyBorder="1" applyAlignment="1">
      <alignment horizontal="right" vertical="center"/>
    </xf>
    <xf numFmtId="3" fontId="6" fillId="2" borderId="0" xfId="7" applyNumberFormat="1" applyFont="1" applyFill="1" applyBorder="1" applyAlignment="1">
      <alignment horizontal="right" vertical="center" wrapText="1"/>
    </xf>
    <xf numFmtId="164" fontId="6" fillId="2" borderId="0" xfId="7" applyNumberFormat="1" applyFont="1" applyFill="1" applyBorder="1" applyAlignment="1">
      <alignment horizontal="right" vertical="center" wrapText="1"/>
    </xf>
    <xf numFmtId="176" fontId="6" fillId="2" borderId="0" xfId="7" applyNumberFormat="1" applyFont="1" applyFill="1" applyBorder="1" applyAlignment="1">
      <alignment horizontal="right" vertical="center" wrapText="1"/>
    </xf>
    <xf numFmtId="2" fontId="6" fillId="2" borderId="0" xfId="7" applyNumberFormat="1" applyFont="1" applyFill="1" applyBorder="1" applyAlignment="1">
      <alignment horizontal="right" vertical="center" wrapText="1"/>
    </xf>
    <xf numFmtId="0" fontId="6" fillId="2" borderId="0" xfId="7" applyFont="1" applyFill="1" applyBorder="1" applyAlignment="1">
      <alignment horizontal="left"/>
    </xf>
    <xf numFmtId="3" fontId="14" fillId="2" borderId="0" xfId="7" applyNumberFormat="1" applyFont="1" applyFill="1" applyBorder="1" applyAlignment="1">
      <alignment horizontal="right" vertical="center" wrapText="1"/>
    </xf>
    <xf numFmtId="164" fontId="14" fillId="2" borderId="0" xfId="7" applyNumberFormat="1" applyFont="1" applyFill="1" applyBorder="1" applyAlignment="1">
      <alignment horizontal="right" vertical="center"/>
    </xf>
    <xf numFmtId="0" fontId="16" fillId="2" borderId="0" xfId="7" applyNumberFormat="1" applyFont="1" applyFill="1"/>
    <xf numFmtId="3" fontId="8" fillId="2" borderId="0" xfId="7" applyNumberFormat="1" applyFont="1" applyFill="1"/>
    <xf numFmtId="0" fontId="16" fillId="2" borderId="0" xfId="7" applyFont="1" applyFill="1"/>
    <xf numFmtId="0" fontId="8" fillId="2" borderId="0" xfId="7" applyFont="1" applyFill="1"/>
    <xf numFmtId="3" fontId="8" fillId="2" borderId="0" xfId="2" applyNumberFormat="1" applyFont="1" applyFill="1" applyAlignment="1">
      <alignment horizontal="center"/>
    </xf>
    <xf numFmtId="4" fontId="8" fillId="2" borderId="0" xfId="11" applyNumberFormat="1" applyFont="1" applyFill="1"/>
    <xf numFmtId="0" fontId="16" fillId="2" borderId="7" xfId="7" applyNumberFormat="1" applyFont="1" applyFill="1" applyBorder="1"/>
    <xf numFmtId="0" fontId="8" fillId="2" borderId="7" xfId="7" applyFont="1" applyFill="1" applyBorder="1"/>
    <xf numFmtId="3" fontId="8" fillId="2" borderId="7" xfId="2" applyNumberFormat="1" applyFont="1" applyFill="1" applyBorder="1" applyAlignment="1">
      <alignment horizontal="center"/>
    </xf>
    <xf numFmtId="4" fontId="8" fillId="2" borderId="7" xfId="11" applyNumberFormat="1" applyFont="1" applyFill="1" applyBorder="1"/>
    <xf numFmtId="0" fontId="16" fillId="2" borderId="0" xfId="7" applyFont="1" applyFill="1" applyBorder="1"/>
    <xf numFmtId="0" fontId="8" fillId="2" borderId="0" xfId="7" applyFont="1" applyFill="1" applyBorder="1" applyAlignment="1">
      <alignment horizontal="centerContinuous" vertical="center" wrapText="1"/>
    </xf>
    <xf numFmtId="4" fontId="6" fillId="2" borderId="8" xfId="7" applyNumberFormat="1" applyFont="1" applyFill="1" applyBorder="1" applyAlignment="1">
      <alignment vertical="top" wrapText="1"/>
    </xf>
    <xf numFmtId="173" fontId="6" fillId="2" borderId="0" xfId="7" applyNumberFormat="1" applyFont="1" applyFill="1" applyBorder="1" applyAlignment="1">
      <alignment horizontal="center"/>
    </xf>
    <xf numFmtId="3" fontId="8" fillId="2" borderId="5" xfId="7" applyNumberFormat="1" applyFont="1" applyFill="1" applyBorder="1" applyAlignment="1">
      <alignment horizontal="right" vertical="center" wrapText="1"/>
    </xf>
    <xf numFmtId="0" fontId="6" fillId="2" borderId="2" xfId="7" applyFont="1" applyFill="1" applyBorder="1" applyAlignment="1">
      <alignment horizontal="left" vertical="top" wrapText="1"/>
    </xf>
    <xf numFmtId="0" fontId="6" fillId="2" borderId="10" xfId="7" applyFont="1" applyFill="1" applyBorder="1" applyAlignment="1">
      <alignment horizontal="left" vertical="top" wrapText="1"/>
    </xf>
    <xf numFmtId="0" fontId="6" fillId="2" borderId="5" xfId="7" applyFont="1" applyFill="1" applyBorder="1" applyAlignment="1">
      <alignment horizontal="center"/>
    </xf>
    <xf numFmtId="173" fontId="6" fillId="2" borderId="5" xfId="7" applyNumberFormat="1" applyFont="1" applyFill="1" applyBorder="1" applyAlignment="1">
      <alignment horizontal="center"/>
    </xf>
    <xf numFmtId="4" fontId="19" fillId="2" borderId="0" xfId="7" applyNumberFormat="1" applyFont="1" applyFill="1" applyBorder="1" applyAlignment="1">
      <alignment horizontal="right" vertical="center" wrapText="1" indent="1"/>
    </xf>
    <xf numFmtId="2" fontId="8" fillId="2" borderId="0" xfId="7" applyNumberFormat="1" applyFont="1" applyFill="1" applyBorder="1" applyAlignment="1">
      <alignment horizontal="right" vertical="center" wrapText="1" indent="1"/>
    </xf>
    <xf numFmtId="2" fontId="6" fillId="2" borderId="0" xfId="7" applyNumberFormat="1" applyFont="1" applyFill="1" applyBorder="1" applyAlignment="1">
      <alignment horizontal="right" vertical="center" wrapText="1" indent="1"/>
    </xf>
    <xf numFmtId="167" fontId="8" fillId="2" borderId="0" xfId="7" applyNumberFormat="1" applyFont="1" applyFill="1" applyBorder="1" applyAlignment="1">
      <alignment horizontal="right" vertical="center" wrapText="1"/>
    </xf>
    <xf numFmtId="167" fontId="6" fillId="2" borderId="0" xfId="7" applyNumberFormat="1" applyFont="1" applyFill="1" applyBorder="1" applyAlignment="1">
      <alignment horizontal="right" vertical="center" wrapText="1"/>
    </xf>
    <xf numFmtId="0" fontId="0" fillId="2" borderId="0" xfId="0" applyFill="1" applyBorder="1" applyProtection="1"/>
    <xf numFmtId="0" fontId="0" fillId="2" borderId="0" xfId="0" applyFill="1" applyBorder="1" applyAlignment="1" applyProtection="1">
      <alignment horizontal="left"/>
    </xf>
    <xf numFmtId="0" fontId="11" fillId="2" borderId="0" xfId="0" applyFont="1" applyFill="1" applyBorder="1" applyProtection="1"/>
    <xf numFmtId="0" fontId="14" fillId="2" borderId="4" xfId="0" applyFont="1" applyFill="1" applyBorder="1" applyAlignment="1" applyProtection="1">
      <alignment horizontal="left" vertical="top" wrapText="1"/>
    </xf>
    <xf numFmtId="0" fontId="14" fillId="2" borderId="3" xfId="0" applyFont="1" applyFill="1" applyBorder="1" applyAlignment="1" applyProtection="1">
      <alignment horizontal="left" vertical="top" wrapText="1"/>
    </xf>
    <xf numFmtId="0" fontId="19" fillId="2" borderId="9"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165" fontId="6" fillId="2" borderId="5" xfId="7" applyNumberFormat="1" applyFont="1" applyFill="1" applyBorder="1" applyAlignment="1">
      <alignment horizontal="right" vertical="center" wrapText="1"/>
    </xf>
    <xf numFmtId="165" fontId="6" fillId="2" borderId="0" xfId="7" applyNumberFormat="1" applyFont="1" applyFill="1" applyBorder="1" applyAlignment="1">
      <alignment horizontal="right" vertical="center" wrapText="1"/>
    </xf>
    <xf numFmtId="0" fontId="16" fillId="2" borderId="0" xfId="0" applyFont="1" applyFill="1" applyBorder="1" applyProtection="1"/>
    <xf numFmtId="3" fontId="0" fillId="2" borderId="0" xfId="0" applyNumberFormat="1" applyFill="1" applyBorder="1" applyProtection="1"/>
    <xf numFmtId="165" fontId="25" fillId="2" borderId="0" xfId="7" applyNumberFormat="1" applyFont="1" applyFill="1" applyBorder="1" applyAlignment="1">
      <alignment horizontal="right" vertical="center" wrapText="1"/>
    </xf>
    <xf numFmtId="165" fontId="6" fillId="2" borderId="0" xfId="0" applyNumberFormat="1" applyFont="1" applyFill="1" applyBorder="1" applyAlignment="1" applyProtection="1">
      <alignment horizontal="right" vertical="center" wrapText="1"/>
    </xf>
    <xf numFmtId="0" fontId="14" fillId="2" borderId="0" xfId="7" applyFont="1" applyFill="1" applyBorder="1" applyAlignment="1">
      <alignment horizontal="left"/>
    </xf>
    <xf numFmtId="0" fontId="16" fillId="2" borderId="0" xfId="7" applyNumberFormat="1" applyFont="1" applyFill="1" applyAlignment="1">
      <alignment vertical="center"/>
    </xf>
    <xf numFmtId="3" fontId="8" fillId="2" borderId="0" xfId="7" applyNumberFormat="1" applyFont="1" applyFill="1" applyAlignment="1">
      <alignment vertical="center"/>
    </xf>
    <xf numFmtId="0" fontId="8" fillId="2" borderId="0" xfId="7" applyFont="1" applyFill="1" applyAlignment="1">
      <alignment vertical="center"/>
    </xf>
    <xf numFmtId="165" fontId="8" fillId="2" borderId="0" xfId="7" applyNumberFormat="1" applyFont="1" applyFill="1"/>
    <xf numFmtId="0" fontId="14" fillId="2" borderId="0" xfId="7" applyFont="1" applyFill="1" applyBorder="1" applyAlignment="1">
      <alignment horizontal="center" vertical="top" wrapText="1"/>
    </xf>
    <xf numFmtId="0" fontId="14" fillId="2" borderId="1" xfId="7" applyFont="1" applyFill="1" applyBorder="1" applyAlignment="1">
      <alignment horizontal="left" vertical="top" wrapText="1"/>
    </xf>
    <xf numFmtId="0" fontId="14" fillId="2" borderId="11" xfId="7" applyFont="1" applyFill="1" applyBorder="1" applyAlignment="1">
      <alignment horizontal="left" vertical="top" wrapText="1"/>
    </xf>
    <xf numFmtId="0" fontId="14" fillId="2" borderId="4" xfId="7" applyFont="1" applyFill="1" applyBorder="1" applyAlignment="1">
      <alignment horizontal="left" vertical="top" wrapText="1"/>
    </xf>
    <xf numFmtId="0" fontId="14" fillId="2" borderId="9" xfId="7" applyFont="1" applyFill="1" applyBorder="1" applyAlignment="1">
      <alignment horizontal="left" vertical="top" wrapText="1"/>
    </xf>
    <xf numFmtId="0" fontId="14" fillId="2" borderId="9" xfId="0" applyFont="1" applyFill="1" applyBorder="1" applyAlignment="1" applyProtection="1">
      <alignment horizontal="left" vertical="top" wrapText="1"/>
    </xf>
    <xf numFmtId="0" fontId="16" fillId="2" borderId="0" xfId="7" applyFont="1" applyFill="1" applyBorder="1" applyAlignment="1">
      <alignment horizontal="left"/>
    </xf>
    <xf numFmtId="0" fontId="8" fillId="2" borderId="0" xfId="7" applyFont="1" applyFill="1" applyBorder="1" applyAlignment="1">
      <alignment horizontal="left" vertical="center" wrapText="1"/>
    </xf>
    <xf numFmtId="0" fontId="14" fillId="2" borderId="8" xfId="7" applyFont="1" applyFill="1" applyBorder="1" applyAlignment="1">
      <alignment horizontal="left" vertical="top" wrapText="1"/>
    </xf>
    <xf numFmtId="0" fontId="47" fillId="2" borderId="8" xfId="8" applyNumberFormat="1" applyFont="1" applyFill="1" applyBorder="1" applyAlignment="1">
      <alignment horizontal="left" vertical="top"/>
    </xf>
    <xf numFmtId="0" fontId="40" fillId="2" borderId="8" xfId="9" applyFont="1" applyFill="1" applyBorder="1" applyAlignment="1">
      <alignment horizontal="left" vertical="top" wrapText="1"/>
    </xf>
    <xf numFmtId="0" fontId="0" fillId="2" borderId="0" xfId="0" applyFill="1" applyProtection="1"/>
    <xf numFmtId="0" fontId="0" fillId="2" borderId="0" xfId="0" applyFill="1" applyAlignment="1" applyProtection="1">
      <alignment horizontal="left"/>
    </xf>
    <xf numFmtId="0" fontId="19" fillId="2" borderId="14" xfId="0" applyFont="1" applyFill="1" applyBorder="1" applyAlignment="1" applyProtection="1">
      <alignment horizontal="center" vertical="center" wrapText="1"/>
    </xf>
    <xf numFmtId="165" fontId="14" fillId="2" borderId="0" xfId="7" applyNumberFormat="1" applyFont="1" applyFill="1" applyBorder="1" applyAlignment="1">
      <alignment horizontal="right" vertical="center" wrapText="1"/>
    </xf>
    <xf numFmtId="0" fontId="16" fillId="2" borderId="0" xfId="0" applyFont="1" applyFill="1" applyBorder="1" applyAlignment="1" applyProtection="1">
      <alignment horizontal="left"/>
    </xf>
    <xf numFmtId="0" fontId="0" fillId="2" borderId="3" xfId="0" applyFill="1" applyBorder="1" applyProtection="1"/>
    <xf numFmtId="0" fontId="0" fillId="2" borderId="3" xfId="0" applyFill="1" applyBorder="1" applyAlignment="1" applyProtection="1">
      <alignment horizontal="left"/>
    </xf>
    <xf numFmtId="0" fontId="0" fillId="2" borderId="3" xfId="0" applyFill="1" applyBorder="1"/>
    <xf numFmtId="0" fontId="8" fillId="2" borderId="0" xfId="0" applyFont="1" applyFill="1" applyBorder="1" applyProtection="1"/>
    <xf numFmtId="0" fontId="8" fillId="2" borderId="0" xfId="0" applyFont="1" applyFill="1" applyBorder="1" applyAlignment="1" applyProtection="1">
      <alignment horizontal="left"/>
    </xf>
    <xf numFmtId="0" fontId="19" fillId="2" borderId="10" xfId="0" applyFont="1" applyFill="1" applyBorder="1" applyAlignment="1" applyProtection="1">
      <alignment horizontal="center" vertical="center" wrapText="1"/>
    </xf>
    <xf numFmtId="0" fontId="25" fillId="2" borderId="0" xfId="7" applyFont="1" applyFill="1" applyBorder="1" applyAlignment="1">
      <alignment horizontal="center"/>
    </xf>
    <xf numFmtId="0" fontId="25" fillId="2" borderId="0" xfId="7" applyFont="1" applyFill="1" applyBorder="1" applyAlignment="1">
      <alignment horizontal="left"/>
    </xf>
    <xf numFmtId="0" fontId="16" fillId="2" borderId="0" xfId="7" applyNumberFormat="1" applyFont="1" applyFill="1" applyBorder="1" applyAlignment="1">
      <alignment horizontal="left" vertical="center"/>
    </xf>
    <xf numFmtId="0" fontId="8" fillId="2" borderId="0" xfId="7" applyFont="1" applyFill="1" applyBorder="1" applyAlignment="1">
      <alignment horizontal="left" vertical="center"/>
    </xf>
    <xf numFmtId="0" fontId="8" fillId="2" borderId="0" xfId="7" applyFont="1" applyFill="1" applyBorder="1" applyAlignment="1">
      <alignment horizontal="left"/>
    </xf>
    <xf numFmtId="0" fontId="8" fillId="2" borderId="0" xfId="7" applyFont="1" applyFill="1" applyBorder="1"/>
    <xf numFmtId="0" fontId="12" fillId="2" borderId="0" xfId="7" applyNumberFormat="1" applyFont="1" applyFill="1" applyBorder="1" applyAlignment="1">
      <alignment vertical="center" wrapText="1"/>
    </xf>
    <xf numFmtId="0" fontId="26" fillId="2" borderId="11" xfId="7" applyFont="1" applyFill="1" applyBorder="1" applyAlignment="1">
      <alignment horizontal="left" vertical="top" wrapText="1"/>
    </xf>
    <xf numFmtId="0" fontId="26" fillId="2" borderId="1" xfId="7" applyFont="1" applyFill="1" applyBorder="1" applyAlignment="1">
      <alignment horizontal="left" vertical="top" wrapText="1"/>
    </xf>
    <xf numFmtId="0" fontId="26" fillId="2" borderId="8" xfId="7" applyFont="1" applyFill="1" applyBorder="1" applyAlignment="1">
      <alignment horizontal="left" vertical="top" wrapText="1"/>
    </xf>
    <xf numFmtId="0" fontId="26" fillId="2" borderId="11" xfId="7" applyFont="1" applyFill="1" applyBorder="1" applyAlignment="1">
      <alignment wrapText="1"/>
    </xf>
    <xf numFmtId="0" fontId="26" fillId="2" borderId="1" xfId="7" applyFont="1" applyFill="1" applyBorder="1" applyAlignment="1">
      <alignment wrapText="1"/>
    </xf>
    <xf numFmtId="4" fontId="26" fillId="2" borderId="8" xfId="7" applyNumberFormat="1" applyFont="1" applyFill="1" applyBorder="1" applyAlignment="1">
      <alignment wrapText="1"/>
    </xf>
    <xf numFmtId="0" fontId="26" fillId="2" borderId="1" xfId="7" applyFont="1" applyFill="1" applyBorder="1" applyAlignment="1">
      <alignment vertical="center" wrapText="1"/>
    </xf>
    <xf numFmtId="0" fontId="26" fillId="2" borderId="8" xfId="7" applyFont="1" applyFill="1" applyBorder="1" applyAlignment="1">
      <alignment vertical="center" wrapText="1"/>
    </xf>
    <xf numFmtId="0" fontId="8" fillId="2" borderId="3" xfId="11" applyFont="1" applyFill="1" applyBorder="1"/>
    <xf numFmtId="0" fontId="8" fillId="2" borderId="3" xfId="7" applyFont="1" applyFill="1" applyBorder="1"/>
    <xf numFmtId="0" fontId="19" fillId="2" borderId="7" xfId="7" applyFont="1" applyFill="1" applyBorder="1" applyAlignment="1">
      <alignment horizontal="center" vertical="center" wrapText="1"/>
    </xf>
    <xf numFmtId="0" fontId="26" fillId="2" borderId="11" xfId="7" applyFont="1" applyFill="1" applyBorder="1" applyAlignment="1">
      <alignment vertical="center" wrapText="1"/>
    </xf>
    <xf numFmtId="0" fontId="19" fillId="2" borderId="14" xfId="7" applyFont="1" applyFill="1" applyBorder="1" applyAlignment="1">
      <alignment horizontal="center" vertical="center" wrapText="1"/>
    </xf>
    <xf numFmtId="0" fontId="14" fillId="2" borderId="12" xfId="0" applyFont="1" applyFill="1" applyBorder="1" applyAlignment="1" applyProtection="1">
      <alignment horizontal="left" vertical="top" wrapText="1"/>
    </xf>
    <xf numFmtId="0" fontId="6" fillId="2" borderId="1" xfId="0" applyFont="1" applyFill="1" applyBorder="1" applyAlignment="1">
      <alignment horizontal="center" vertical="top" wrapText="1"/>
    </xf>
    <xf numFmtId="0" fontId="6" fillId="2" borderId="8" xfId="0" applyFont="1" applyFill="1" applyBorder="1" applyAlignment="1">
      <alignment horizontal="center" vertical="top" wrapText="1"/>
    </xf>
    <xf numFmtId="0" fontId="14" fillId="2" borderId="2" xfId="0" applyFont="1" applyFill="1" applyBorder="1" applyAlignment="1" applyProtection="1">
      <alignment horizontal="center" vertical="top" wrapText="1"/>
    </xf>
    <xf numFmtId="0" fontId="14" fillId="2" borderId="3" xfId="7" applyFont="1" applyFill="1" applyBorder="1" applyAlignment="1">
      <alignment vertical="top" wrapText="1"/>
    </xf>
    <xf numFmtId="0" fontId="14" fillId="2" borderId="12" xfId="7" applyFont="1" applyFill="1" applyBorder="1" applyAlignment="1">
      <alignment vertical="top" wrapText="1"/>
    </xf>
    <xf numFmtId="0" fontId="14" fillId="2" borderId="1" xfId="7" applyFont="1" applyFill="1" applyBorder="1" applyAlignment="1">
      <alignment vertical="top" wrapText="1"/>
    </xf>
    <xf numFmtId="0" fontId="25" fillId="2" borderId="12" xfId="0" applyFont="1" applyFill="1" applyBorder="1" applyAlignment="1">
      <alignment horizontal="left" vertical="top" wrapText="1"/>
    </xf>
    <xf numFmtId="0" fontId="25" fillId="2" borderId="9" xfId="0" applyFont="1" applyFill="1" applyBorder="1" applyAlignment="1">
      <alignment horizontal="left" vertical="top" wrapText="1"/>
    </xf>
    <xf numFmtId="0" fontId="25" fillId="2" borderId="14" xfId="0" applyFont="1" applyFill="1" applyBorder="1" applyAlignment="1">
      <alignment horizontal="left" vertical="top" wrapText="1"/>
    </xf>
    <xf numFmtId="3" fontId="26" fillId="2" borderId="11" xfId="0" applyNumberFormat="1" applyFont="1" applyFill="1" applyBorder="1" applyAlignment="1">
      <alignment horizontal="left" vertical="center" wrapText="1"/>
    </xf>
    <xf numFmtId="3" fontId="26" fillId="2" borderId="1" xfId="0" applyNumberFormat="1" applyFont="1" applyFill="1" applyBorder="1" applyAlignment="1">
      <alignment horizontal="left" vertical="center" wrapText="1"/>
    </xf>
    <xf numFmtId="3" fontId="25" fillId="2" borderId="0" xfId="0" applyNumberFormat="1" applyFont="1" applyFill="1" applyBorder="1" applyAlignment="1">
      <alignment horizontal="center" vertical="center" wrapText="1"/>
    </xf>
    <xf numFmtId="0" fontId="14" fillId="2" borderId="0" xfId="0" applyFont="1" applyFill="1" applyBorder="1" applyAlignment="1">
      <alignment vertical="center"/>
    </xf>
    <xf numFmtId="3" fontId="0" fillId="2" borderId="0" xfId="0" applyNumberFormat="1" applyFill="1" applyBorder="1" applyAlignment="1">
      <alignment vertical="center"/>
    </xf>
    <xf numFmtId="0" fontId="0" fillId="2" borderId="7" xfId="0" applyFill="1" applyBorder="1" applyAlignment="1">
      <alignment vertical="center"/>
    </xf>
    <xf numFmtId="3" fontId="14" fillId="2" borderId="11" xfId="0" applyNumberFormat="1" applyFont="1" applyFill="1" applyBorder="1" applyAlignment="1">
      <alignment horizontal="left" vertical="top" wrapText="1"/>
    </xf>
    <xf numFmtId="3" fontId="14" fillId="2" borderId="8" xfId="0" applyNumberFormat="1" applyFont="1" applyFill="1" applyBorder="1" applyAlignment="1">
      <alignment horizontal="left" vertical="top" wrapText="1"/>
    </xf>
    <xf numFmtId="0" fontId="6" fillId="2" borderId="5" xfId="0" applyFont="1" applyFill="1" applyBorder="1" applyAlignment="1">
      <alignment vertical="center"/>
    </xf>
    <xf numFmtId="0" fontId="17" fillId="2" borderId="1" xfId="0" applyFont="1" applyFill="1" applyBorder="1" applyAlignment="1">
      <alignment horizontal="left" vertical="top"/>
    </xf>
    <xf numFmtId="0" fontId="8" fillId="2" borderId="1" xfId="0" applyFont="1" applyFill="1" applyBorder="1" applyAlignment="1">
      <alignment horizontal="left" vertical="top"/>
    </xf>
    <xf numFmtId="0" fontId="8" fillId="2" borderId="8" xfId="0" applyFont="1" applyFill="1" applyBorder="1" applyAlignment="1">
      <alignment horizontal="left" vertical="top"/>
    </xf>
    <xf numFmtId="0" fontId="17" fillId="2" borderId="0" xfId="0" applyFont="1" applyFill="1" applyBorder="1"/>
    <xf numFmtId="0" fontId="17" fillId="2" borderId="0" xfId="0" applyFont="1" applyFill="1" applyBorder="1" applyAlignment="1">
      <alignment horizontal="right"/>
    </xf>
    <xf numFmtId="0" fontId="19" fillId="2" borderId="0" xfId="0" applyFont="1" applyFill="1" applyBorder="1" applyAlignment="1">
      <alignment horizontal="center" wrapText="1"/>
    </xf>
    <xf numFmtId="0" fontId="16" fillId="2" borderId="0" xfId="0" applyFont="1" applyFill="1" applyBorder="1" applyAlignment="1">
      <alignment horizontal="right" vertical="center"/>
    </xf>
    <xf numFmtId="0" fontId="6" fillId="2" borderId="8" xfId="0" applyFont="1" applyFill="1" applyBorder="1" applyAlignment="1">
      <alignment horizontal="left" vertical="top" wrapText="1"/>
    </xf>
    <xf numFmtId="1" fontId="0" fillId="2" borderId="0" xfId="0" applyNumberFormat="1" applyFill="1" applyBorder="1"/>
    <xf numFmtId="0" fontId="0" fillId="2" borderId="0" xfId="0" applyFill="1" applyBorder="1" applyAlignment="1">
      <alignment horizontal="center" vertical="center" wrapText="1"/>
    </xf>
    <xf numFmtId="175" fontId="8" fillId="2" borderId="0" xfId="0" applyNumberFormat="1" applyFont="1" applyFill="1" applyBorder="1"/>
    <xf numFmtId="0" fontId="6" fillId="2" borderId="0" xfId="6" applyNumberFormat="1" applyFont="1" applyFill="1" applyBorder="1" applyAlignment="1">
      <alignment horizontal="center" vertical="center"/>
    </xf>
    <xf numFmtId="1" fontId="0" fillId="2" borderId="3" xfId="0" applyNumberFormat="1" applyFill="1" applyBorder="1"/>
    <xf numFmtId="0" fontId="26" fillId="0" borderId="0" xfId="0" applyFont="1" applyFill="1" applyBorder="1"/>
    <xf numFmtId="0" fontId="25" fillId="2" borderId="9" xfId="0" applyFont="1" applyFill="1" applyBorder="1" applyAlignment="1">
      <alignment horizontal="center" vertical="center" wrapText="1"/>
    </xf>
    <xf numFmtId="0" fontId="25" fillId="2" borderId="14" xfId="0" applyFont="1" applyFill="1" applyBorder="1" applyAlignment="1">
      <alignment horizontal="center" vertical="center" wrapText="1"/>
    </xf>
    <xf numFmtId="3" fontId="26" fillId="2" borderId="1" xfId="0" applyNumberFormat="1" applyFont="1" applyFill="1" applyBorder="1" applyAlignment="1">
      <alignment horizontal="left" vertical="top" wrapText="1"/>
    </xf>
    <xf numFmtId="3" fontId="26" fillId="2" borderId="8" xfId="0" applyNumberFormat="1" applyFont="1" applyFill="1" applyBorder="1" applyAlignment="1">
      <alignment horizontal="left" vertical="top" wrapText="1"/>
    </xf>
    <xf numFmtId="164" fontId="8" fillId="2" borderId="0" xfId="0" applyNumberFormat="1" applyFont="1" applyFill="1" applyBorder="1" applyAlignment="1">
      <alignment horizontal="center"/>
    </xf>
    <xf numFmtId="0" fontId="22" fillId="2" borderId="0" xfId="0" applyFont="1" applyFill="1" applyBorder="1" applyAlignment="1">
      <alignment vertical="center"/>
    </xf>
    <xf numFmtId="3" fontId="6" fillId="2" borderId="0" xfId="0" applyNumberFormat="1" applyFont="1" applyFill="1" applyBorder="1" applyAlignment="1">
      <alignment horizontal="right" vertical="center"/>
    </xf>
    <xf numFmtId="0" fontId="6" fillId="2" borderId="5" xfId="6" applyNumberFormat="1" applyFont="1" applyFill="1" applyBorder="1" applyAlignment="1">
      <alignment horizontal="center" vertical="center"/>
    </xf>
    <xf numFmtId="1" fontId="6" fillId="2" borderId="0" xfId="0" applyNumberFormat="1" applyFont="1" applyFill="1" applyBorder="1" applyAlignment="1">
      <alignment horizontal="right" indent="1"/>
    </xf>
    <xf numFmtId="164" fontId="6" fillId="2" borderId="0" xfId="0" applyNumberFormat="1" applyFont="1" applyFill="1" applyBorder="1" applyAlignment="1">
      <alignment horizontal="right" wrapText="1" indent="1"/>
    </xf>
    <xf numFmtId="172" fontId="26" fillId="2" borderId="0" xfId="4" applyNumberFormat="1" applyFont="1" applyFill="1" applyBorder="1" applyAlignment="1">
      <alignment horizontal="right" vertical="center" indent="1"/>
    </xf>
    <xf numFmtId="0" fontId="8" fillId="0" borderId="0" xfId="13" applyFont="1" applyFill="1"/>
    <xf numFmtId="0" fontId="16" fillId="2" borderId="0" xfId="7" applyFont="1" applyFill="1" applyBorder="1" applyAlignment="1">
      <alignment horizontal="left" vertical="center" wrapText="1"/>
    </xf>
    <xf numFmtId="0" fontId="16" fillId="2" borderId="0" xfId="7" applyFont="1" applyFill="1" applyBorder="1" applyAlignment="1">
      <alignment horizontal="centerContinuous" vertical="center" wrapText="1"/>
    </xf>
    <xf numFmtId="0" fontId="14" fillId="2" borderId="12" xfId="0" applyFont="1" applyFill="1" applyBorder="1" applyAlignment="1">
      <alignment vertical="top" wrapText="1"/>
    </xf>
    <xf numFmtId="0" fontId="14" fillId="2" borderId="8" xfId="0" applyFont="1" applyFill="1" applyBorder="1" applyAlignment="1">
      <alignment vertical="top"/>
    </xf>
    <xf numFmtId="0" fontId="25" fillId="2" borderId="8" xfId="0" applyFont="1" applyFill="1" applyBorder="1" applyAlignment="1">
      <alignment horizontal="left" vertical="center" wrapText="1"/>
    </xf>
    <xf numFmtId="0" fontId="8" fillId="2" borderId="0" xfId="5" applyFont="1" applyFill="1" applyBorder="1"/>
    <xf numFmtId="0" fontId="8" fillId="2" borderId="0" xfId="5" applyFont="1" applyFill="1"/>
    <xf numFmtId="0" fontId="8" fillId="0" borderId="0" xfId="5" applyFont="1" applyFill="1"/>
    <xf numFmtId="0" fontId="11" fillId="2" borderId="0" xfId="5" applyFont="1" applyFill="1" applyBorder="1" applyAlignment="1">
      <alignment vertical="center"/>
    </xf>
    <xf numFmtId="0" fontId="8" fillId="2" borderId="0" xfId="5" applyFont="1" applyFill="1" applyBorder="1" applyAlignment="1">
      <alignment vertical="center"/>
    </xf>
    <xf numFmtId="0" fontId="8" fillId="2" borderId="0" xfId="5" applyFont="1" applyFill="1" applyAlignment="1">
      <alignment vertical="center"/>
    </xf>
    <xf numFmtId="0" fontId="8" fillId="0" borderId="0" xfId="5" applyFont="1" applyFill="1" applyAlignment="1">
      <alignment vertical="center"/>
    </xf>
    <xf numFmtId="0" fontId="16" fillId="2" borderId="0" xfId="5" applyFont="1" applyFill="1" applyBorder="1" applyAlignment="1">
      <alignment horizontal="right"/>
    </xf>
    <xf numFmtId="0" fontId="6" fillId="2" borderId="0" xfId="5" applyFont="1" applyFill="1" applyBorder="1" applyAlignment="1">
      <alignment vertical="center"/>
    </xf>
    <xf numFmtId="0" fontId="14" fillId="2" borderId="3" xfId="5" applyFont="1" applyFill="1" applyBorder="1" applyAlignment="1">
      <alignment horizontal="left" vertical="top" wrapText="1"/>
    </xf>
    <xf numFmtId="0" fontId="14" fillId="2" borderId="2" xfId="5" applyFont="1" applyFill="1" applyBorder="1" applyAlignment="1">
      <alignment horizontal="left" vertical="top" wrapText="1"/>
    </xf>
    <xf numFmtId="164" fontId="14" fillId="2" borderId="0" xfId="5" applyNumberFormat="1" applyFont="1" applyFill="1" applyBorder="1" applyAlignment="1">
      <alignment horizontal="left" vertical="top" wrapText="1"/>
    </xf>
    <xf numFmtId="0" fontId="6" fillId="2" borderId="7" xfId="5" applyFont="1" applyFill="1" applyBorder="1" applyAlignment="1">
      <alignment horizontal="center" vertical="center" wrapText="1"/>
    </xf>
    <xf numFmtId="0" fontId="6" fillId="2" borderId="10" xfId="5" applyFont="1" applyFill="1" applyBorder="1" applyAlignment="1">
      <alignment horizontal="center" vertical="center" wrapText="1"/>
    </xf>
    <xf numFmtId="164" fontId="26" fillId="2" borderId="1" xfId="5" applyNumberFormat="1" applyFont="1" applyFill="1" applyBorder="1" applyAlignment="1">
      <alignment horizontal="center" wrapText="1"/>
    </xf>
    <xf numFmtId="164" fontId="26" fillId="2" borderId="0" xfId="5" applyNumberFormat="1" applyFont="1" applyFill="1" applyBorder="1" applyAlignment="1">
      <alignment horizontal="center" wrapText="1"/>
    </xf>
    <xf numFmtId="0" fontId="6" fillId="2" borderId="0" xfId="5" applyFont="1" applyFill="1" applyBorder="1" applyAlignment="1">
      <alignment horizontal="center" vertical="center" wrapText="1"/>
    </xf>
    <xf numFmtId="164" fontId="6" fillId="2" borderId="0" xfId="5" applyNumberFormat="1" applyFont="1" applyFill="1" applyBorder="1" applyAlignment="1">
      <alignment horizontal="right" wrapText="1" indent="1"/>
    </xf>
    <xf numFmtId="167" fontId="26" fillId="2" borderId="0" xfId="4" applyNumberFormat="1" applyFont="1" applyFill="1" applyBorder="1" applyAlignment="1">
      <alignment vertical="center"/>
    </xf>
    <xf numFmtId="167" fontId="8" fillId="2" borderId="0" xfId="4" applyNumberFormat="1" applyFont="1" applyFill="1" applyBorder="1" applyAlignment="1">
      <alignment vertical="center"/>
    </xf>
    <xf numFmtId="167" fontId="8" fillId="2" borderId="0" xfId="4" applyNumberFormat="1" applyFont="1" applyFill="1" applyBorder="1" applyAlignment="1">
      <alignment horizontal="right" vertical="center" indent="1"/>
    </xf>
    <xf numFmtId="0" fontId="6" fillId="2" borderId="0" xfId="5" applyFont="1" applyFill="1" applyBorder="1" applyAlignment="1">
      <alignment horizontal="center" vertical="center"/>
    </xf>
    <xf numFmtId="172" fontId="8" fillId="2" borderId="0" xfId="4" applyNumberFormat="1" applyFont="1" applyFill="1" applyBorder="1" applyAlignment="1">
      <alignment horizontal="right" vertical="center" indent="1"/>
    </xf>
    <xf numFmtId="175" fontId="8" fillId="2" borderId="0" xfId="5" applyNumberFormat="1" applyFont="1" applyFill="1" applyBorder="1"/>
    <xf numFmtId="0" fontId="8" fillId="2" borderId="3" xfId="5" applyFont="1" applyFill="1" applyBorder="1"/>
    <xf numFmtId="172" fontId="26" fillId="2" borderId="3" xfId="4" applyNumberFormat="1" applyFont="1" applyFill="1" applyBorder="1" applyAlignment="1">
      <alignment horizontal="right" vertical="center" indent="1"/>
    </xf>
    <xf numFmtId="175" fontId="8" fillId="2" borderId="3" xfId="5" applyNumberFormat="1" applyFont="1" applyFill="1" applyBorder="1"/>
    <xf numFmtId="0" fontId="16" fillId="2" borderId="0" xfId="5" applyFont="1" applyFill="1" applyBorder="1"/>
    <xf numFmtId="0" fontId="8" fillId="0" borderId="0" xfId="5" applyFont="1" applyFill="1" applyBorder="1"/>
    <xf numFmtId="164" fontId="8" fillId="0" borderId="0" xfId="5" applyNumberFormat="1" applyFont="1" applyFill="1" applyAlignment="1">
      <alignment horizontal="center"/>
    </xf>
    <xf numFmtId="164" fontId="16" fillId="0" borderId="0" xfId="5" applyNumberFormat="1" applyFont="1" applyFill="1" applyAlignment="1">
      <alignment horizontal="right"/>
    </xf>
    <xf numFmtId="164" fontId="14" fillId="2" borderId="8" xfId="0" applyNumberFormat="1" applyFont="1" applyFill="1" applyBorder="1" applyAlignment="1">
      <alignment horizontal="centerContinuous" vertical="top" wrapText="1"/>
    </xf>
    <xf numFmtId="164" fontId="26" fillId="2" borderId="8" xfId="5" applyNumberFormat="1" applyFont="1" applyFill="1" applyBorder="1" applyAlignment="1">
      <alignment horizontal="center" wrapText="1"/>
    </xf>
    <xf numFmtId="0" fontId="14" fillId="2" borderId="4" xfId="5" applyFont="1" applyFill="1" applyBorder="1" applyAlignment="1">
      <alignment horizontal="left" vertical="top" wrapText="1"/>
    </xf>
    <xf numFmtId="0" fontId="6" fillId="2" borderId="9" xfId="5" applyFont="1" applyFill="1" applyBorder="1" applyAlignment="1">
      <alignment horizontal="center" vertical="center" wrapText="1"/>
    </xf>
    <xf numFmtId="175" fontId="8" fillId="2" borderId="0" xfId="0" applyNumberFormat="1" applyFont="1" applyFill="1"/>
    <xf numFmtId="0" fontId="34" fillId="2" borderId="0" xfId="14" applyFill="1"/>
    <xf numFmtId="0" fontId="25" fillId="2" borderId="7" xfId="6" applyNumberFormat="1" applyFont="1" applyFill="1" applyBorder="1" applyAlignment="1">
      <alignment horizontal="center" vertical="center"/>
    </xf>
    <xf numFmtId="0" fontId="25" fillId="2" borderId="7" xfId="6" applyNumberFormat="1" applyFont="1" applyFill="1" applyBorder="1"/>
    <xf numFmtId="169" fontId="26" fillId="2" borderId="10" xfId="0" applyNumberFormat="1" applyFont="1" applyFill="1" applyBorder="1" applyAlignment="1">
      <alignment vertical="center"/>
    </xf>
    <xf numFmtId="167" fontId="26" fillId="2" borderId="7" xfId="4" applyNumberFormat="1" applyFont="1" applyFill="1" applyBorder="1" applyAlignment="1">
      <alignment horizontal="right" vertical="center"/>
    </xf>
    <xf numFmtId="172" fontId="26" fillId="2" borderId="7" xfId="4" applyNumberFormat="1" applyFont="1" applyFill="1" applyBorder="1" applyAlignment="1">
      <alignment horizontal="right" vertical="center" indent="1"/>
    </xf>
    <xf numFmtId="175" fontId="8" fillId="2" borderId="7" xfId="0" applyNumberFormat="1" applyFont="1" applyFill="1" applyBorder="1"/>
    <xf numFmtId="0" fontId="34" fillId="2" borderId="7" xfId="14" applyFill="1" applyBorder="1"/>
    <xf numFmtId="167" fontId="8" fillId="2" borderId="0" xfId="4" applyNumberFormat="1" applyFont="1" applyFill="1" applyBorder="1" applyAlignment="1">
      <alignment horizontal="right" vertical="center"/>
    </xf>
    <xf numFmtId="0" fontId="34" fillId="2" borderId="0" xfId="14" applyFont="1" applyFill="1"/>
    <xf numFmtId="177" fontId="8" fillId="2" borderId="5" xfId="5" applyNumberFormat="1" applyFont="1" applyFill="1" applyBorder="1" applyAlignment="1">
      <alignment vertical="center"/>
    </xf>
    <xf numFmtId="177" fontId="8" fillId="2" borderId="5" xfId="0" applyNumberFormat="1" applyFont="1" applyFill="1" applyBorder="1" applyAlignment="1">
      <alignment vertical="center"/>
    </xf>
    <xf numFmtId="0" fontId="6" fillId="2" borderId="0" xfId="0" applyFont="1" applyFill="1" applyAlignment="1">
      <alignment horizontal="center" vertical="center" wrapText="1"/>
    </xf>
    <xf numFmtId="0" fontId="14" fillId="2" borderId="15" xfId="0" applyFont="1" applyFill="1" applyBorder="1" applyAlignment="1">
      <alignment horizontal="centerContinuous" vertical="top" wrapText="1"/>
    </xf>
    <xf numFmtId="0" fontId="25" fillId="2" borderId="9" xfId="0" applyFont="1" applyFill="1" applyBorder="1" applyAlignment="1">
      <alignment vertical="top" wrapText="1"/>
    </xf>
    <xf numFmtId="0" fontId="14" fillId="2" borderId="6" xfId="0" applyFont="1" applyFill="1" applyBorder="1" applyAlignment="1">
      <alignment vertical="top" wrapText="1"/>
    </xf>
    <xf numFmtId="167" fontId="8" fillId="2" borderId="0" xfId="0" applyNumberFormat="1" applyFont="1" applyFill="1" applyBorder="1" applyAlignment="1">
      <alignment vertical="center"/>
    </xf>
    <xf numFmtId="0" fontId="14" fillId="2" borderId="10" xfId="0" applyFont="1" applyFill="1" applyBorder="1" applyAlignment="1">
      <alignment horizontal="center" vertical="center" wrapText="1"/>
    </xf>
    <xf numFmtId="175" fontId="0" fillId="2" borderId="0" xfId="0" applyNumberFormat="1" applyFill="1"/>
    <xf numFmtId="175" fontId="6" fillId="2" borderId="0" xfId="0" applyNumberFormat="1" applyFont="1" applyFill="1"/>
    <xf numFmtId="164" fontId="14" fillId="2" borderId="8" xfId="5" applyNumberFormat="1" applyFont="1" applyFill="1" applyBorder="1" applyAlignment="1">
      <alignment horizontal="centerContinuous" vertical="center" wrapText="1"/>
    </xf>
    <xf numFmtId="164" fontId="14" fillId="2" borderId="15" xfId="5" applyNumberFormat="1" applyFont="1" applyFill="1" applyBorder="1" applyAlignment="1">
      <alignment horizontal="centerContinuous" vertical="center" wrapText="1"/>
    </xf>
    <xf numFmtId="164" fontId="14" fillId="2" borderId="11" xfId="0" applyNumberFormat="1" applyFont="1" applyFill="1" applyBorder="1" applyAlignment="1">
      <alignment horizontal="centerContinuous" vertical="center" wrapText="1"/>
    </xf>
    <xf numFmtId="164" fontId="14" fillId="2" borderId="8" xfId="0" applyNumberFormat="1" applyFont="1" applyFill="1" applyBorder="1" applyAlignment="1">
      <alignment horizontal="centerContinuous" vertical="center" wrapText="1"/>
    </xf>
    <xf numFmtId="164" fontId="26" fillId="2" borderId="9" xfId="0" applyNumberFormat="1" applyFont="1" applyFill="1" applyBorder="1" applyAlignment="1">
      <alignment horizontal="left" vertical="center" wrapText="1"/>
    </xf>
    <xf numFmtId="164" fontId="26" fillId="2" borderId="10" xfId="0" applyNumberFormat="1" applyFont="1" applyFill="1" applyBorder="1" applyAlignment="1">
      <alignment horizontal="left" vertical="center" wrapText="1"/>
    </xf>
    <xf numFmtId="175" fontId="0" fillId="2" borderId="0" xfId="0" applyNumberFormat="1" applyFill="1" applyAlignment="1">
      <alignment vertical="center"/>
    </xf>
    <xf numFmtId="169" fontId="8" fillId="2" borderId="5" xfId="0" applyNumberFormat="1" applyFont="1" applyFill="1" applyBorder="1" applyAlignment="1">
      <alignment vertical="center"/>
    </xf>
    <xf numFmtId="178" fontId="8" fillId="2" borderId="0" xfId="4" applyNumberFormat="1" applyFont="1" applyFill="1" applyBorder="1" applyAlignment="1">
      <alignment horizontal="right" vertical="center" indent="1"/>
    </xf>
    <xf numFmtId="175" fontId="8" fillId="2" borderId="0" xfId="0" applyNumberFormat="1" applyFont="1" applyFill="1" applyAlignment="1">
      <alignment vertical="center"/>
    </xf>
    <xf numFmtId="164" fontId="14" fillId="2" borderId="15" xfId="0" applyNumberFormat="1" applyFont="1" applyFill="1" applyBorder="1" applyAlignment="1">
      <alignment horizontal="centerContinuous" vertical="top" wrapText="1"/>
    </xf>
    <xf numFmtId="0" fontId="6" fillId="0" borderId="0" xfId="0" applyFont="1" applyBorder="1" applyAlignment="1">
      <alignment horizontal="center" vertical="center" wrapText="1"/>
    </xf>
    <xf numFmtId="0" fontId="14" fillId="2" borderId="8" xfId="0" applyFont="1" applyFill="1" applyBorder="1" applyAlignment="1">
      <alignment vertical="top" wrapText="1"/>
    </xf>
    <xf numFmtId="0" fontId="26" fillId="2" borderId="8" xfId="0" applyFont="1" applyFill="1" applyBorder="1" applyAlignment="1">
      <alignment vertical="top" wrapText="1"/>
    </xf>
    <xf numFmtId="0" fontId="16" fillId="2" borderId="11" xfId="0" applyFont="1" applyFill="1" applyBorder="1" applyAlignment="1">
      <alignment horizontal="center" vertical="center" wrapText="1"/>
    </xf>
    <xf numFmtId="0" fontId="16" fillId="2" borderId="1" xfId="0" applyFont="1" applyFill="1" applyBorder="1" applyAlignment="1">
      <alignment horizontal="center" vertical="center" wrapText="1"/>
    </xf>
    <xf numFmtId="16" fontId="16" fillId="2" borderId="1" xfId="0" applyNumberFormat="1" applyFont="1" applyFill="1" applyBorder="1" applyAlignment="1">
      <alignment horizontal="center" vertical="center" wrapText="1"/>
    </xf>
    <xf numFmtId="0" fontId="16" fillId="2" borderId="8" xfId="0" applyFont="1" applyFill="1" applyBorder="1" applyAlignment="1">
      <alignment horizontal="center" vertical="center" wrapText="1"/>
    </xf>
    <xf numFmtId="0" fontId="25" fillId="2" borderId="10" xfId="0" applyFont="1" applyFill="1" applyBorder="1" applyAlignment="1">
      <alignment vertical="top" wrapText="1"/>
    </xf>
    <xf numFmtId="3" fontId="14" fillId="2" borderId="15" xfId="0" applyNumberFormat="1" applyFont="1" applyFill="1" applyBorder="1" applyAlignment="1">
      <alignment horizontal="left" vertical="top" wrapText="1"/>
    </xf>
    <xf numFmtId="3" fontId="26" fillId="2" borderId="14" xfId="0" applyNumberFormat="1" applyFont="1" applyFill="1" applyBorder="1" applyAlignment="1">
      <alignment horizontal="left" vertical="center" wrapText="1"/>
    </xf>
    <xf numFmtId="0" fontId="25" fillId="2" borderId="3" xfId="0" applyFont="1" applyFill="1" applyBorder="1" applyAlignment="1">
      <alignment horizontal="left" vertical="top" wrapText="1"/>
    </xf>
    <xf numFmtId="0" fontId="25" fillId="2" borderId="7" xfId="0" applyFont="1" applyFill="1" applyBorder="1" applyAlignment="1">
      <alignment horizontal="left" vertical="top" wrapText="1"/>
    </xf>
    <xf numFmtId="175" fontId="8" fillId="2" borderId="0" xfId="0" applyNumberFormat="1" applyFont="1" applyFill="1" applyBorder="1" applyAlignment="1">
      <alignment horizontal="right" indent="1"/>
    </xf>
    <xf numFmtId="1" fontId="0" fillId="2" borderId="0" xfId="0" applyNumberFormat="1" applyFill="1"/>
    <xf numFmtId="0" fontId="26" fillId="2" borderId="11" xfId="0" applyFont="1" applyFill="1" applyBorder="1" applyAlignment="1">
      <alignment vertical="top" wrapText="1"/>
    </xf>
    <xf numFmtId="3" fontId="6" fillId="2" borderId="0" xfId="0" applyNumberFormat="1" applyFont="1" applyFill="1" applyBorder="1" applyAlignment="1">
      <alignment horizontal="right"/>
    </xf>
    <xf numFmtId="3" fontId="8" fillId="2" borderId="0" xfId="0" applyNumberFormat="1" applyFont="1" applyFill="1" applyBorder="1" applyAlignment="1">
      <alignment horizontal="right" vertical="center"/>
    </xf>
    <xf numFmtId="164" fontId="14" fillId="2" borderId="0" xfId="0" applyNumberFormat="1" applyFont="1" applyFill="1" applyBorder="1" applyAlignment="1">
      <alignment horizontal="left" vertical="top" wrapText="1"/>
    </xf>
    <xf numFmtId="164" fontId="14" fillId="2" borderId="2" xfId="0" applyNumberFormat="1" applyFont="1" applyFill="1" applyBorder="1" applyAlignment="1">
      <alignment horizontal="left" vertical="top" wrapText="1"/>
    </xf>
    <xf numFmtId="0" fontId="8" fillId="0" borderId="0" xfId="0" applyFont="1" applyBorder="1"/>
    <xf numFmtId="0" fontId="26" fillId="2" borderId="0" xfId="0" applyFont="1" applyFill="1" applyBorder="1" applyAlignment="1">
      <alignment vertical="center"/>
    </xf>
    <xf numFmtId="0" fontId="14" fillId="2" borderId="7" xfId="0" applyFont="1" applyFill="1" applyBorder="1" applyAlignment="1">
      <alignment horizontal="left" vertical="center" wrapText="1"/>
    </xf>
    <xf numFmtId="164" fontId="14" fillId="2" borderId="4" xfId="0" applyNumberFormat="1" applyFont="1" applyFill="1" applyBorder="1" applyAlignment="1">
      <alignment horizontal="left" vertical="top" wrapText="1"/>
    </xf>
    <xf numFmtId="0" fontId="14" fillId="2" borderId="14" xfId="0" applyFont="1" applyFill="1" applyBorder="1" applyAlignment="1">
      <alignment horizontal="left" vertical="center" wrapText="1"/>
    </xf>
    <xf numFmtId="0" fontId="25" fillId="2" borderId="0" xfId="0" applyFont="1" applyFill="1" applyBorder="1" applyAlignment="1">
      <alignment horizontal="right" vertical="center" wrapText="1"/>
    </xf>
    <xf numFmtId="0" fontId="6" fillId="2" borderId="0" xfId="11" applyFont="1" applyFill="1"/>
    <xf numFmtId="0" fontId="0" fillId="2" borderId="0" xfId="0" applyFill="1" applyAlignment="1">
      <alignment horizontal="center"/>
    </xf>
    <xf numFmtId="0" fontId="14" fillId="2" borderId="9" xfId="0" applyFont="1" applyFill="1" applyBorder="1" applyAlignment="1">
      <alignment vertical="top" wrapText="1"/>
    </xf>
    <xf numFmtId="0" fontId="37" fillId="2" borderId="3" xfId="9" applyFill="1" applyBorder="1"/>
    <xf numFmtId="0" fontId="37" fillId="2" borderId="3" xfId="9" applyFill="1" applyBorder="1" applyAlignment="1">
      <alignment horizontal="center"/>
    </xf>
    <xf numFmtId="178" fontId="8" fillId="2" borderId="0" xfId="4" applyNumberFormat="1" applyFont="1" applyFill="1" applyBorder="1" applyAlignment="1">
      <alignment horizontal="right" vertical="center"/>
    </xf>
    <xf numFmtId="0" fontId="14" fillId="2" borderId="3" xfId="0" applyFont="1" applyFill="1" applyBorder="1" applyAlignment="1">
      <alignment vertical="top" wrapText="1"/>
    </xf>
    <xf numFmtId="0" fontId="14" fillId="2" borderId="10" xfId="0" applyFont="1" applyFill="1" applyBorder="1" applyAlignment="1">
      <alignment vertical="top"/>
    </xf>
    <xf numFmtId="0" fontId="14" fillId="2" borderId="7" xfId="0" applyFont="1" applyFill="1" applyBorder="1" applyAlignment="1">
      <alignment vertical="top" wrapText="1"/>
    </xf>
    <xf numFmtId="167" fontId="8" fillId="2" borderId="0" xfId="4" applyNumberFormat="1" applyFont="1" applyFill="1" applyBorder="1" applyAlignment="1">
      <alignment horizontal="right"/>
    </xf>
    <xf numFmtId="167" fontId="6" fillId="2" borderId="0" xfId="4" applyNumberFormat="1" applyFont="1" applyFill="1" applyBorder="1" applyAlignment="1">
      <alignment horizontal="right"/>
    </xf>
    <xf numFmtId="0" fontId="0" fillId="0" borderId="0" xfId="0" applyFill="1" applyProtection="1"/>
    <xf numFmtId="0" fontId="0" fillId="0" borderId="0" xfId="0" applyFill="1" applyAlignment="1" applyProtection="1">
      <alignment horizontal="left"/>
    </xf>
    <xf numFmtId="0" fontId="14" fillId="2" borderId="8" xfId="7" applyFont="1" applyFill="1" applyBorder="1" applyAlignment="1">
      <alignment vertical="top" wrapText="1"/>
    </xf>
    <xf numFmtId="165" fontId="8" fillId="2" borderId="0" xfId="11" applyNumberFormat="1" applyFont="1" applyFill="1"/>
    <xf numFmtId="0" fontId="6" fillId="2" borderId="0" xfId="0" applyFont="1" applyFill="1" applyBorder="1" applyProtection="1"/>
    <xf numFmtId="175" fontId="8" fillId="2" borderId="0" xfId="4" applyNumberFormat="1" applyFont="1" applyFill="1" applyBorder="1" applyAlignment="1">
      <alignment horizontal="right"/>
    </xf>
    <xf numFmtId="175" fontId="8" fillId="2" borderId="0" xfId="4" applyNumberFormat="1" applyFont="1" applyFill="1" applyBorder="1" applyAlignment="1">
      <alignment horizontal="right" indent="1"/>
    </xf>
    <xf numFmtId="175" fontId="6" fillId="2" borderId="0" xfId="4" applyNumberFormat="1" applyFont="1" applyFill="1" applyBorder="1" applyAlignment="1">
      <alignment horizontal="right"/>
    </xf>
    <xf numFmtId="175" fontId="6" fillId="2" borderId="0" xfId="4" applyNumberFormat="1" applyFont="1" applyFill="1" applyBorder="1" applyAlignment="1">
      <alignment horizontal="right" indent="1"/>
    </xf>
    <xf numFmtId="0" fontId="14" fillId="0" borderId="10" xfId="0" applyFont="1" applyFill="1" applyBorder="1" applyAlignment="1">
      <alignment horizontal="center" vertical="center" wrapText="1"/>
    </xf>
    <xf numFmtId="0" fontId="22" fillId="2" borderId="3" xfId="0" applyFont="1" applyFill="1" applyBorder="1" applyAlignment="1">
      <alignment vertical="top"/>
    </xf>
    <xf numFmtId="0" fontId="15" fillId="2" borderId="0" xfId="0" applyFont="1" applyFill="1"/>
    <xf numFmtId="0" fontId="6" fillId="2" borderId="15" xfId="0" applyFont="1" applyFill="1" applyBorder="1" applyAlignment="1">
      <alignment horizontal="center" vertical="center" wrapText="1"/>
    </xf>
    <xf numFmtId="0" fontId="14" fillId="2" borderId="8" xfId="0" applyFont="1" applyFill="1" applyBorder="1" applyAlignment="1">
      <alignment horizontal="centerContinuous" vertical="top" wrapText="1"/>
    </xf>
    <xf numFmtId="167" fontId="6" fillId="2" borderId="0" xfId="0" applyNumberFormat="1" applyFont="1" applyFill="1" applyBorder="1" applyAlignment="1">
      <alignment vertical="center"/>
    </xf>
    <xf numFmtId="0" fontId="33" fillId="4" borderId="0" xfId="13" applyFont="1" applyFill="1" applyBorder="1" applyAlignment="1">
      <alignment horizontal="centerContinuous" vertical="center"/>
    </xf>
    <xf numFmtId="0" fontId="34" fillId="4" borderId="0" xfId="13" applyFont="1" applyFill="1" applyBorder="1" applyAlignment="1">
      <alignment horizontal="centerContinuous" vertical="center"/>
    </xf>
    <xf numFmtId="0" fontId="35" fillId="4" borderId="0" xfId="13" applyFont="1" applyFill="1" applyBorder="1" applyAlignment="1">
      <alignment horizontal="centerContinuous" vertical="center"/>
    </xf>
    <xf numFmtId="0" fontId="10" fillId="5" borderId="0" xfId="13" applyFont="1" applyFill="1" applyBorder="1" applyAlignment="1">
      <alignment vertical="center"/>
    </xf>
    <xf numFmtId="0" fontId="10" fillId="4" borderId="0" xfId="13" applyFont="1" applyFill="1" applyBorder="1" applyAlignment="1">
      <alignment horizontal="centerContinuous"/>
    </xf>
    <xf numFmtId="0" fontId="24" fillId="4" borderId="0" xfId="13" applyFont="1" applyFill="1" applyBorder="1" applyAlignment="1">
      <alignment horizontal="centerContinuous"/>
    </xf>
    <xf numFmtId="0" fontId="24" fillId="4" borderId="0" xfId="13" applyFont="1" applyFill="1" applyAlignment="1">
      <alignment horizontal="centerContinuous"/>
    </xf>
    <xf numFmtId="0" fontId="23" fillId="4" borderId="0" xfId="13" applyFont="1" applyFill="1" applyBorder="1"/>
    <xf numFmtId="0" fontId="8" fillId="4" borderId="0" xfId="13" applyFont="1" applyFill="1" applyBorder="1"/>
    <xf numFmtId="0" fontId="8" fillId="4" borderId="0" xfId="13" applyFont="1" applyFill="1"/>
    <xf numFmtId="0" fontId="16" fillId="4" borderId="0" xfId="13" applyFont="1" applyFill="1" applyBorder="1"/>
    <xf numFmtId="0" fontId="0" fillId="4" borderId="0" xfId="0" applyFill="1" applyBorder="1"/>
    <xf numFmtId="0" fontId="0" fillId="4" borderId="0" xfId="0" applyFill="1"/>
    <xf numFmtId="17" fontId="8" fillId="4" borderId="0" xfId="13" applyNumberFormat="1" applyFont="1" applyFill="1" applyBorder="1"/>
    <xf numFmtId="49" fontId="16" fillId="4" borderId="0" xfId="0" applyNumberFormat="1" applyFont="1" applyFill="1" applyAlignment="1">
      <alignment horizontal="right"/>
    </xf>
    <xf numFmtId="0" fontId="37" fillId="2" borderId="0" xfId="9" applyFill="1" applyAlignment="1">
      <alignment horizontal="center"/>
    </xf>
    <xf numFmtId="3" fontId="37" fillId="2" borderId="0" xfId="9" applyNumberFormat="1" applyFill="1" applyBorder="1" applyAlignment="1"/>
    <xf numFmtId="1" fontId="0" fillId="0" borderId="0" xfId="0" applyNumberFormat="1" applyFill="1" applyBorder="1"/>
    <xf numFmtId="0" fontId="16" fillId="2" borderId="0" xfId="0" applyFont="1" applyFill="1" applyAlignment="1">
      <alignment vertical="center"/>
    </xf>
    <xf numFmtId="0" fontId="14" fillId="0" borderId="0" xfId="0" applyFont="1" applyFill="1" applyBorder="1" applyAlignment="1" applyProtection="1">
      <alignment horizontal="left" vertical="top" wrapText="1"/>
    </xf>
    <xf numFmtId="0" fontId="19" fillId="0" borderId="0" xfId="0" applyFont="1" applyFill="1" applyBorder="1" applyAlignment="1" applyProtection="1">
      <alignment horizontal="center" vertical="center" wrapText="1"/>
    </xf>
    <xf numFmtId="0" fontId="6" fillId="0" borderId="0" xfId="7" applyFont="1" applyFill="1" applyBorder="1" applyAlignment="1">
      <alignment horizontal="center"/>
    </xf>
    <xf numFmtId="173" fontId="6" fillId="0" borderId="0" xfId="7" applyNumberFormat="1" applyFont="1" applyFill="1" applyBorder="1" applyAlignment="1">
      <alignment horizontal="center"/>
    </xf>
    <xf numFmtId="3" fontId="0" fillId="0" borderId="0" xfId="0" applyNumberFormat="1" applyFill="1" applyBorder="1"/>
    <xf numFmtId="165" fontId="0" fillId="0" borderId="0" xfId="0" applyNumberFormat="1" applyFill="1"/>
    <xf numFmtId="165" fontId="6" fillId="2" borderId="0" xfId="0" applyNumberFormat="1" applyFont="1" applyFill="1" applyBorder="1" applyAlignment="1">
      <alignment horizontal="right"/>
    </xf>
    <xf numFmtId="0" fontId="22" fillId="0" borderId="0" xfId="11" applyFont="1" applyFill="1"/>
    <xf numFmtId="0" fontId="40" fillId="2" borderId="2" xfId="8" applyFont="1" applyFill="1" applyBorder="1"/>
    <xf numFmtId="0" fontId="8" fillId="2" borderId="0" xfId="13" applyFont="1" applyFill="1" applyAlignment="1">
      <alignment horizontal="left"/>
    </xf>
    <xf numFmtId="0" fontId="9" fillId="0" borderId="0" xfId="13"/>
    <xf numFmtId="3" fontId="25" fillId="2" borderId="7" xfId="0" applyNumberFormat="1" applyFont="1" applyFill="1" applyBorder="1" applyAlignment="1">
      <alignment horizontal="center" vertical="center" wrapText="1"/>
    </xf>
    <xf numFmtId="0" fontId="22" fillId="0" borderId="0" xfId="0" applyFont="1" applyFill="1" applyBorder="1"/>
    <xf numFmtId="0" fontId="28" fillId="0" borderId="0" xfId="0" applyFont="1" applyFill="1" applyBorder="1"/>
    <xf numFmtId="3" fontId="8" fillId="0" borderId="0" xfId="0" applyNumberFormat="1" applyFont="1" applyFill="1" applyBorder="1"/>
    <xf numFmtId="177" fontId="8" fillId="0" borderId="0" xfId="5" applyNumberFormat="1" applyFont="1" applyFill="1"/>
    <xf numFmtId="165" fontId="8" fillId="2" borderId="6" xfId="7" applyNumberFormat="1" applyFont="1" applyFill="1" applyBorder="1" applyAlignment="1">
      <alignment horizontal="right" vertical="center" wrapText="1" indent="1"/>
    </xf>
    <xf numFmtId="3" fontId="6" fillId="2" borderId="6" xfId="8" applyNumberFormat="1" applyFont="1" applyFill="1" applyBorder="1" applyAlignment="1">
      <alignment horizontal="right" vertical="center"/>
    </xf>
    <xf numFmtId="173" fontId="6" fillId="2" borderId="5" xfId="7" applyNumberFormat="1" applyFont="1" applyFill="1" applyBorder="1" applyAlignment="1">
      <alignment horizontal="center" vertical="center"/>
    </xf>
    <xf numFmtId="0" fontId="43" fillId="2" borderId="0" xfId="8" applyFont="1" applyFill="1" applyBorder="1"/>
    <xf numFmtId="3" fontId="8" fillId="0" borderId="0" xfId="0" applyNumberFormat="1" applyFont="1" applyFill="1" applyAlignment="1">
      <alignment vertical="center"/>
    </xf>
    <xf numFmtId="3" fontId="34" fillId="0" borderId="0" xfId="8" applyNumberFormat="1" applyFill="1"/>
    <xf numFmtId="3" fontId="6" fillId="2" borderId="5" xfId="0" applyNumberFormat="1" applyFont="1" applyFill="1" applyBorder="1" applyAlignment="1">
      <alignment horizontal="right"/>
    </xf>
    <xf numFmtId="165" fontId="8" fillId="2" borderId="0" xfId="0" applyNumberFormat="1" applyFont="1" applyFill="1" applyBorder="1" applyAlignment="1">
      <alignment horizontal="right" vertical="center"/>
    </xf>
    <xf numFmtId="3" fontId="42" fillId="2" borderId="5" xfId="12" applyNumberFormat="1" applyFont="1" applyFill="1" applyBorder="1" applyAlignment="1">
      <alignment horizontal="right"/>
    </xf>
    <xf numFmtId="3" fontId="42" fillId="2" borderId="0" xfId="12" applyNumberFormat="1" applyFont="1" applyFill="1" applyBorder="1" applyAlignment="1">
      <alignment horizontal="right"/>
    </xf>
    <xf numFmtId="167" fontId="42" fillId="2" borderId="5" xfId="12" applyNumberFormat="1" applyFont="1" applyFill="1" applyBorder="1" applyAlignment="1">
      <alignment horizontal="right"/>
    </xf>
    <xf numFmtId="167" fontId="42" fillId="2" borderId="0" xfId="12" applyNumberFormat="1" applyFont="1" applyFill="1" applyBorder="1" applyAlignment="1">
      <alignment horizontal="right"/>
    </xf>
    <xf numFmtId="167" fontId="41" fillId="2" borderId="5" xfId="12" applyNumberFormat="1" applyFont="1" applyFill="1" applyBorder="1" applyAlignment="1">
      <alignment horizontal="right"/>
    </xf>
    <xf numFmtId="167" fontId="8" fillId="2" borderId="0" xfId="0" applyNumberFormat="1" applyFont="1" applyFill="1" applyBorder="1" applyAlignment="1">
      <alignment horizontal="right" vertical="center"/>
    </xf>
    <xf numFmtId="175" fontId="0" fillId="2" borderId="0" xfId="0" applyNumberFormat="1" applyFill="1" applyAlignment="1">
      <alignment horizontal="right"/>
    </xf>
    <xf numFmtId="165" fontId="8" fillId="2" borderId="0" xfId="0" applyNumberFormat="1" applyFont="1" applyFill="1" applyBorder="1" applyAlignment="1">
      <alignment horizontal="right"/>
    </xf>
    <xf numFmtId="3" fontId="19" fillId="2" borderId="3" xfId="0" applyNumberFormat="1" applyFont="1" applyFill="1" applyBorder="1" applyAlignment="1">
      <alignment horizontal="center" vertical="center" wrapText="1"/>
    </xf>
    <xf numFmtId="0" fontId="6" fillId="2" borderId="6" xfId="6" applyNumberFormat="1" applyFont="1" applyFill="1" applyBorder="1"/>
    <xf numFmtId="0" fontId="8" fillId="2" borderId="0" xfId="5" applyFont="1" applyFill="1" applyBorder="1" applyAlignment="1">
      <alignment horizontal="center"/>
    </xf>
    <xf numFmtId="0" fontId="43" fillId="0" borderId="0" xfId="5" applyFont="1" applyFill="1"/>
    <xf numFmtId="0" fontId="8" fillId="2" borderId="0" xfId="5" applyFont="1" applyFill="1" applyBorder="1" applyAlignment="1">
      <alignment horizontal="left"/>
    </xf>
    <xf numFmtId="0" fontId="13" fillId="2" borderId="0" xfId="5" applyFont="1" applyFill="1" applyBorder="1" applyAlignment="1">
      <alignment horizontal="right"/>
    </xf>
    <xf numFmtId="0" fontId="11" fillId="2" borderId="0" xfId="5" applyFont="1" applyFill="1" applyBorder="1" applyAlignment="1">
      <alignment horizontal="left"/>
    </xf>
    <xf numFmtId="0" fontId="14" fillId="2" borderId="11" xfId="5" applyFont="1" applyFill="1" applyBorder="1" applyAlignment="1">
      <alignment horizontal="left" vertical="top"/>
    </xf>
    <xf numFmtId="0" fontId="14" fillId="2" borderId="12" xfId="5" applyFont="1" applyFill="1" applyBorder="1" applyAlignment="1">
      <alignment horizontal="left" vertical="top" wrapText="1"/>
    </xf>
    <xf numFmtId="0" fontId="14" fillId="2" borderId="9" xfId="5" applyFont="1" applyFill="1" applyBorder="1" applyAlignment="1">
      <alignment horizontal="left" vertical="top" wrapText="1"/>
    </xf>
    <xf numFmtId="0" fontId="14" fillId="2" borderId="14" xfId="5" applyFont="1" applyFill="1" applyBorder="1" applyAlignment="1">
      <alignment horizontal="left" vertical="top" wrapText="1"/>
    </xf>
    <xf numFmtId="0" fontId="6" fillId="2" borderId="0" xfId="5" applyFont="1" applyFill="1" applyBorder="1" applyAlignment="1">
      <alignment horizontal="center" wrapText="1"/>
    </xf>
    <xf numFmtId="0" fontId="6" fillId="2" borderId="0" xfId="5" applyFont="1" applyFill="1" applyBorder="1" applyAlignment="1">
      <alignment horizontal="center"/>
    </xf>
    <xf numFmtId="0" fontId="6" fillId="2" borderId="0" xfId="5" applyFont="1" applyFill="1" applyBorder="1" applyAlignment="1">
      <alignment horizontal="right" indent="1"/>
    </xf>
    <xf numFmtId="179" fontId="5" fillId="2" borderId="0" xfId="5" applyNumberFormat="1" applyFont="1" applyFill="1" applyBorder="1"/>
    <xf numFmtId="0" fontId="5" fillId="2" borderId="0" xfId="5" applyNumberFormat="1" applyFont="1" applyFill="1" applyBorder="1" applyAlignment="1">
      <alignment horizontal="right" indent="1"/>
    </xf>
    <xf numFmtId="0" fontId="6" fillId="2" borderId="5" xfId="5" applyFont="1" applyFill="1" applyBorder="1" applyAlignment="1">
      <alignment horizontal="center"/>
    </xf>
    <xf numFmtId="179" fontId="8" fillId="0" borderId="0" xfId="5" applyNumberFormat="1" applyFill="1"/>
    <xf numFmtId="166" fontId="8" fillId="0" borderId="0" xfId="5" applyNumberFormat="1" applyFill="1"/>
    <xf numFmtId="165" fontId="6" fillId="2" borderId="0" xfId="5" applyNumberFormat="1" applyFont="1" applyFill="1" applyBorder="1" applyAlignment="1">
      <alignment horizontal="center"/>
    </xf>
    <xf numFmtId="166" fontId="6" fillId="2" borderId="0" xfId="5" applyNumberFormat="1" applyFont="1" applyFill="1" applyBorder="1" applyAlignment="1">
      <alignment horizontal="right"/>
    </xf>
    <xf numFmtId="0" fontId="6" fillId="2" borderId="5" xfId="5" applyFont="1" applyFill="1" applyBorder="1" applyAlignment="1">
      <alignment horizontal="right"/>
    </xf>
    <xf numFmtId="179" fontId="44" fillId="2" borderId="0" xfId="5" applyNumberFormat="1" applyFont="1" applyFill="1" applyBorder="1"/>
    <xf numFmtId="165" fontId="6" fillId="2" borderId="0" xfId="5" applyNumberFormat="1" applyFont="1" applyFill="1" applyBorder="1" applyAlignment="1">
      <alignment horizontal="right"/>
    </xf>
    <xf numFmtId="165" fontId="6" fillId="2" borderId="7" xfId="5" applyNumberFormat="1" applyFont="1" applyFill="1" applyBorder="1" applyAlignment="1">
      <alignment horizontal="center"/>
    </xf>
    <xf numFmtId="166" fontId="6" fillId="2" borderId="7" xfId="5" applyNumberFormat="1" applyFont="1" applyFill="1" applyBorder="1" applyAlignment="1">
      <alignment horizontal="center"/>
    </xf>
    <xf numFmtId="0" fontId="6" fillId="2" borderId="7" xfId="5" applyFont="1" applyFill="1" applyBorder="1" applyAlignment="1">
      <alignment horizontal="right"/>
    </xf>
    <xf numFmtId="165" fontId="6" fillId="2" borderId="7" xfId="5" applyNumberFormat="1" applyFont="1" applyFill="1" applyBorder="1" applyAlignment="1">
      <alignment horizontal="centerContinuous"/>
    </xf>
    <xf numFmtId="0" fontId="6" fillId="2" borderId="7" xfId="5" applyFont="1" applyFill="1" applyBorder="1" applyAlignment="1">
      <alignment horizontal="centerContinuous"/>
    </xf>
    <xf numFmtId="166" fontId="6" fillId="2" borderId="0" xfId="5" applyNumberFormat="1" applyFont="1" applyFill="1" applyBorder="1" applyAlignment="1">
      <alignment horizontal="center"/>
    </xf>
    <xf numFmtId="0" fontId="6" fillId="2" borderId="0" xfId="5" applyFont="1" applyFill="1" applyBorder="1" applyAlignment="1">
      <alignment horizontal="right"/>
    </xf>
    <xf numFmtId="165" fontId="6" fillId="2" borderId="0" xfId="5" applyNumberFormat="1" applyFont="1" applyFill="1" applyBorder="1" applyAlignment="1">
      <alignment horizontal="centerContinuous"/>
    </xf>
    <xf numFmtId="0" fontId="6" fillId="2" borderId="0" xfId="5" applyFont="1" applyFill="1" applyBorder="1" applyAlignment="1">
      <alignment horizontal="centerContinuous"/>
    </xf>
    <xf numFmtId="0" fontId="8" fillId="2" borderId="0" xfId="5" applyFont="1" applyFill="1" applyAlignment="1">
      <alignment horizontal="center"/>
    </xf>
    <xf numFmtId="0" fontId="16" fillId="2" borderId="0" xfId="5" applyFont="1" applyFill="1" applyAlignment="1">
      <alignment horizontal="right"/>
    </xf>
    <xf numFmtId="0" fontId="8" fillId="0" borderId="0" xfId="5" applyFont="1" applyFill="1" applyAlignment="1">
      <alignment horizontal="center"/>
    </xf>
    <xf numFmtId="0" fontId="16" fillId="0" borderId="0" xfId="0" applyFont="1" applyFill="1" applyAlignment="1">
      <alignment vertical="center"/>
    </xf>
    <xf numFmtId="0" fontId="0" fillId="0" borderId="6" xfId="0" applyBorder="1"/>
    <xf numFmtId="3" fontId="8" fillId="2" borderId="0" xfId="0" applyNumberFormat="1" applyFont="1" applyFill="1" applyAlignment="1">
      <alignment vertical="center"/>
    </xf>
    <xf numFmtId="1" fontId="14" fillId="2" borderId="3" xfId="0" applyNumberFormat="1" applyFont="1" applyFill="1" applyBorder="1" applyAlignment="1">
      <alignment horizontal="left" vertical="top" wrapText="1"/>
    </xf>
    <xf numFmtId="1" fontId="26" fillId="2" borderId="14" xfId="0" applyNumberFormat="1" applyFont="1" applyFill="1" applyBorder="1" applyAlignment="1">
      <alignment horizontal="left" vertical="top" wrapText="1"/>
    </xf>
    <xf numFmtId="3" fontId="14" fillId="2" borderId="1" xfId="0" applyNumberFormat="1" applyFont="1" applyFill="1" applyBorder="1" applyAlignment="1">
      <alignment horizontal="center" vertical="top" wrapText="1"/>
    </xf>
    <xf numFmtId="3" fontId="14" fillId="2" borderId="8" xfId="0" applyNumberFormat="1" applyFont="1" applyFill="1" applyBorder="1" applyAlignment="1">
      <alignment horizontal="center" vertical="top" wrapText="1"/>
    </xf>
    <xf numFmtId="0" fontId="8" fillId="2" borderId="6" xfId="0" applyFont="1" applyFill="1" applyBorder="1"/>
    <xf numFmtId="3" fontId="6" fillId="2" borderId="0" xfId="0" applyNumberFormat="1" applyFont="1" applyFill="1" applyBorder="1" applyProtection="1"/>
    <xf numFmtId="0" fontId="26" fillId="2" borderId="11" xfId="0" applyFont="1" applyFill="1" applyBorder="1" applyAlignment="1">
      <alignment horizontal="center" vertical="center" wrapText="1"/>
    </xf>
    <xf numFmtId="165" fontId="6" fillId="2" borderId="0" xfId="0" applyNumberFormat="1" applyFont="1" applyFill="1" applyBorder="1" applyAlignment="1">
      <alignment horizontal="right" vertical="center"/>
    </xf>
    <xf numFmtId="167" fontId="41" fillId="2" borderId="0" xfId="12" applyNumberFormat="1" applyFont="1" applyFill="1" applyBorder="1" applyAlignment="1">
      <alignment horizontal="right"/>
    </xf>
    <xf numFmtId="0" fontId="14" fillId="2" borderId="6" xfId="0" applyFont="1" applyFill="1" applyBorder="1" applyAlignment="1">
      <alignment horizontal="left" vertical="top" wrapText="1"/>
    </xf>
    <xf numFmtId="0" fontId="14" fillId="0" borderId="1" xfId="19" applyFont="1" applyBorder="1" applyAlignment="1">
      <alignment horizontal="center" wrapText="1"/>
    </xf>
    <xf numFmtId="3" fontId="23" fillId="0" borderId="0" xfId="0" applyNumberFormat="1" applyFont="1" applyFill="1" applyAlignment="1">
      <alignment vertical="center"/>
    </xf>
    <xf numFmtId="0" fontId="14" fillId="2" borderId="1" xfId="10" applyNumberFormat="1" applyFont="1" applyFill="1" applyBorder="1" applyAlignment="1">
      <alignment horizontal="center" vertical="top" wrapText="1"/>
    </xf>
    <xf numFmtId="0" fontId="14" fillId="2" borderId="8" xfId="10" applyNumberFormat="1" applyFont="1" applyFill="1" applyBorder="1" applyAlignment="1">
      <alignment horizontal="center" vertical="top" wrapText="1"/>
    </xf>
    <xf numFmtId="0" fontId="0" fillId="0" borderId="0" xfId="0" applyNumberFormat="1"/>
    <xf numFmtId="0" fontId="8" fillId="2" borderId="7" xfId="0" applyFont="1" applyFill="1" applyBorder="1" applyProtection="1"/>
    <xf numFmtId="0" fontId="8" fillId="2" borderId="7" xfId="0" applyFont="1" applyFill="1" applyBorder="1" applyAlignment="1" applyProtection="1">
      <alignment horizontal="left"/>
    </xf>
    <xf numFmtId="0" fontId="8" fillId="0" borderId="0" xfId="0" applyFont="1" applyFill="1" applyBorder="1" applyProtection="1"/>
    <xf numFmtId="165" fontId="8" fillId="0" borderId="0" xfId="0" applyNumberFormat="1" applyFont="1" applyFill="1"/>
    <xf numFmtId="0" fontId="8" fillId="2" borderId="0" xfId="0" applyFont="1" applyFill="1" applyProtection="1"/>
    <xf numFmtId="0" fontId="8" fillId="2" borderId="0" xfId="0" applyFont="1" applyFill="1" applyAlignment="1" applyProtection="1">
      <alignment horizontal="left"/>
    </xf>
    <xf numFmtId="0" fontId="8" fillId="0" borderId="0" xfId="0" applyFont="1" applyFill="1" applyProtection="1"/>
    <xf numFmtId="0" fontId="8" fillId="0" borderId="0" xfId="0" applyFont="1" applyFill="1" applyAlignment="1" applyProtection="1">
      <alignment horizontal="left"/>
    </xf>
    <xf numFmtId="0" fontId="8" fillId="0" borderId="0" xfId="0" applyFont="1" applyProtection="1"/>
    <xf numFmtId="0" fontId="8" fillId="0" borderId="0" xfId="0" applyFont="1" applyAlignment="1" applyProtection="1">
      <alignment horizontal="left"/>
    </xf>
    <xf numFmtId="3" fontId="15" fillId="0" borderId="0" xfId="0" applyNumberFormat="1" applyFont="1" applyFill="1"/>
    <xf numFmtId="3" fontId="0" fillId="0" borderId="0" xfId="0" applyNumberFormat="1" applyAlignment="1">
      <alignment vertical="center"/>
    </xf>
    <xf numFmtId="3" fontId="8" fillId="2" borderId="13" xfId="0" applyNumberFormat="1" applyFont="1" applyFill="1" applyBorder="1"/>
    <xf numFmtId="3" fontId="8" fillId="2" borderId="13" xfId="0" applyNumberFormat="1" applyFont="1" applyFill="1" applyBorder="1" applyAlignment="1">
      <alignment vertical="center"/>
    </xf>
    <xf numFmtId="3" fontId="6" fillId="2" borderId="13" xfId="0" applyNumberFormat="1" applyFont="1" applyFill="1" applyBorder="1" applyAlignment="1">
      <alignment vertical="center"/>
    </xf>
    <xf numFmtId="167" fontId="6" fillId="2" borderId="6" xfId="0" applyNumberFormat="1" applyFont="1" applyFill="1" applyBorder="1" applyAlignment="1">
      <alignment vertical="center"/>
    </xf>
    <xf numFmtId="167" fontId="8" fillId="2" borderId="6" xfId="0" applyNumberFormat="1" applyFont="1" applyFill="1" applyBorder="1" applyAlignment="1">
      <alignment horizontal="right" vertical="center"/>
    </xf>
    <xf numFmtId="3" fontId="8" fillId="2" borderId="13" xfId="0" applyNumberFormat="1" applyFont="1" applyFill="1" applyBorder="1" applyAlignment="1">
      <alignment horizontal="right" vertical="center"/>
    </xf>
    <xf numFmtId="169" fontId="8" fillId="2" borderId="0" xfId="0" applyNumberFormat="1" applyFont="1" applyFill="1" applyBorder="1" applyAlignment="1">
      <alignment vertical="center"/>
    </xf>
    <xf numFmtId="0" fontId="26" fillId="0" borderId="0" xfId="0" applyFont="1" applyFill="1" applyBorder="1" applyAlignment="1">
      <alignment vertical="center"/>
    </xf>
    <xf numFmtId="164" fontId="26" fillId="2" borderId="6" xfId="0" applyNumberFormat="1" applyFont="1" applyFill="1" applyBorder="1" applyAlignment="1">
      <alignment horizontal="left" vertical="center" wrapText="1"/>
    </xf>
    <xf numFmtId="3" fontId="8" fillId="2" borderId="13" xfId="0" applyNumberFormat="1" applyFont="1" applyFill="1" applyBorder="1" applyAlignment="1">
      <alignment horizontal="right"/>
    </xf>
    <xf numFmtId="3" fontId="8" fillId="2" borderId="6" xfId="0" applyNumberFormat="1" applyFont="1" applyFill="1" applyBorder="1" applyAlignment="1">
      <alignment horizontal="right"/>
    </xf>
    <xf numFmtId="3" fontId="6" fillId="2" borderId="13" xfId="0" applyNumberFormat="1" applyFont="1" applyFill="1" applyBorder="1" applyAlignment="1">
      <alignment horizontal="right"/>
    </xf>
    <xf numFmtId="3" fontId="6" fillId="2" borderId="6" xfId="0" applyNumberFormat="1" applyFont="1" applyFill="1" applyBorder="1" applyAlignment="1">
      <alignment horizontal="right"/>
    </xf>
    <xf numFmtId="3" fontId="42" fillId="2" borderId="13" xfId="12" applyNumberFormat="1" applyFont="1" applyFill="1" applyBorder="1" applyAlignment="1">
      <alignment horizontal="right"/>
    </xf>
    <xf numFmtId="3" fontId="6" fillId="2" borderId="13" xfId="0" applyNumberFormat="1" applyFont="1" applyFill="1" applyBorder="1"/>
    <xf numFmtId="177" fontId="8" fillId="2" borderId="0" xfId="5" applyNumberFormat="1" applyFont="1" applyFill="1" applyBorder="1" applyAlignment="1">
      <alignment vertical="center"/>
    </xf>
    <xf numFmtId="0" fontId="8" fillId="2" borderId="7" xfId="5" applyFont="1" applyFill="1" applyBorder="1"/>
    <xf numFmtId="169" fontId="26" fillId="2" borderId="3" xfId="5" applyNumberFormat="1" applyFont="1" applyFill="1" applyBorder="1" applyAlignment="1">
      <alignment vertical="center"/>
    </xf>
    <xf numFmtId="164" fontId="6" fillId="2" borderId="3" xfId="5" applyNumberFormat="1" applyFont="1" applyFill="1" applyBorder="1" applyAlignment="1">
      <alignment horizontal="center" wrapText="1"/>
    </xf>
    <xf numFmtId="177" fontId="8" fillId="2" borderId="0" xfId="0" applyNumberFormat="1" applyFont="1" applyFill="1" applyBorder="1" applyAlignment="1">
      <alignment vertical="center"/>
    </xf>
    <xf numFmtId="3" fontId="8" fillId="2" borderId="6" xfId="6" applyNumberFormat="1" applyFont="1" applyFill="1" applyBorder="1" applyAlignment="1">
      <alignment horizontal="right"/>
    </xf>
    <xf numFmtId="3" fontId="6" fillId="2" borderId="6" xfId="6" applyNumberFormat="1" applyFont="1" applyFill="1" applyBorder="1" applyAlignment="1">
      <alignment horizontal="right"/>
    </xf>
    <xf numFmtId="167" fontId="8" fillId="2" borderId="6" xfId="4" applyNumberFormat="1" applyFont="1" applyFill="1" applyBorder="1" applyAlignment="1">
      <alignment horizontal="right" vertical="center"/>
    </xf>
    <xf numFmtId="167" fontId="8" fillId="2" borderId="6" xfId="4" applyNumberFormat="1" applyFont="1" applyFill="1" applyBorder="1" applyAlignment="1">
      <alignment vertical="center"/>
    </xf>
    <xf numFmtId="167" fontId="6" fillId="2" borderId="6" xfId="4" applyNumberFormat="1" applyFont="1" applyFill="1" applyBorder="1" applyAlignment="1">
      <alignment vertical="center"/>
    </xf>
    <xf numFmtId="175" fontId="6" fillId="2" borderId="6" xfId="0" applyNumberFormat="1" applyFont="1" applyFill="1" applyBorder="1"/>
    <xf numFmtId="175" fontId="0" fillId="2" borderId="6" xfId="0" applyNumberFormat="1" applyFill="1" applyBorder="1"/>
    <xf numFmtId="175" fontId="0" fillId="2" borderId="6" xfId="0" applyNumberFormat="1" applyFill="1" applyBorder="1" applyAlignment="1">
      <alignment horizontal="right"/>
    </xf>
    <xf numFmtId="3" fontId="6" fillId="2" borderId="6" xfId="0" applyNumberFormat="1" applyFont="1" applyFill="1" applyBorder="1"/>
    <xf numFmtId="3" fontId="6" fillId="2" borderId="13" xfId="8" applyNumberFormat="1" applyFont="1" applyFill="1" applyBorder="1" applyAlignment="1">
      <alignment horizontal="right" vertical="center" indent="1"/>
    </xf>
    <xf numFmtId="165" fontId="8" fillId="2" borderId="13" xfId="7" applyNumberFormat="1" applyFont="1" applyFill="1" applyBorder="1" applyAlignment="1">
      <alignment horizontal="right" vertical="center" wrapText="1" indent="1"/>
    </xf>
    <xf numFmtId="3" fontId="8" fillId="2" borderId="6" xfId="5" applyNumberFormat="1" applyFont="1" applyFill="1" applyBorder="1" applyAlignment="1">
      <alignment horizontal="right"/>
    </xf>
    <xf numFmtId="0" fontId="14" fillId="2" borderId="14" xfId="0" applyFont="1" applyFill="1" applyBorder="1" applyAlignment="1">
      <alignment vertical="top" wrapText="1"/>
    </xf>
    <xf numFmtId="0" fontId="14" fillId="2" borderId="2" xfId="0" applyFont="1" applyFill="1" applyBorder="1" applyAlignment="1">
      <alignment vertical="top" wrapText="1"/>
    </xf>
    <xf numFmtId="3" fontId="37" fillId="0" borderId="0" xfId="9" applyNumberFormat="1" applyFill="1"/>
    <xf numFmtId="3" fontId="37" fillId="2" borderId="5" xfId="9" applyNumberFormat="1" applyFill="1" applyBorder="1"/>
    <xf numFmtId="3" fontId="37" fillId="2" borderId="5" xfId="9" applyNumberFormat="1" applyFill="1" applyBorder="1" applyAlignment="1"/>
    <xf numFmtId="3" fontId="37" fillId="2" borderId="5" xfId="9" applyNumberFormat="1" applyFont="1" applyFill="1" applyBorder="1" applyAlignment="1">
      <alignment horizontal="right"/>
    </xf>
    <xf numFmtId="3" fontId="37" fillId="2" borderId="5" xfId="9" applyNumberFormat="1" applyFont="1" applyFill="1" applyBorder="1" applyAlignment="1"/>
    <xf numFmtId="3" fontId="40" fillId="0" borderId="5" xfId="9" applyNumberFormat="1" applyFont="1" applyFill="1" applyBorder="1"/>
    <xf numFmtId="0" fontId="37" fillId="0" borderId="0" xfId="9" applyFill="1" applyBorder="1"/>
    <xf numFmtId="0" fontId="22" fillId="2" borderId="0" xfId="0" applyFont="1" applyFill="1"/>
    <xf numFmtId="167" fontId="8" fillId="2" borderId="0" xfId="0" applyNumberFormat="1" applyFont="1" applyFill="1" applyBorder="1" applyAlignment="1">
      <alignment horizontal="right"/>
    </xf>
    <xf numFmtId="3" fontId="0" fillId="2" borderId="0" xfId="0" applyNumberFormat="1" applyFill="1" applyBorder="1" applyAlignment="1">
      <alignment horizontal="right"/>
    </xf>
    <xf numFmtId="0" fontId="0" fillId="2" borderId="0" xfId="0" applyFill="1" applyAlignment="1">
      <alignment horizontal="right" vertical="center"/>
    </xf>
    <xf numFmtId="3" fontId="8" fillId="2" borderId="5" xfId="0" applyNumberFormat="1" applyFont="1" applyFill="1" applyBorder="1" applyAlignment="1">
      <alignment horizontal="right" vertical="center"/>
    </xf>
    <xf numFmtId="167" fontId="6" fillId="2" borderId="0" xfId="0" applyNumberFormat="1" applyFont="1" applyFill="1" applyBorder="1" applyAlignment="1">
      <alignment horizontal="right"/>
    </xf>
    <xf numFmtId="0" fontId="0" fillId="2" borderId="0" xfId="0" applyFill="1" applyBorder="1" applyAlignment="1">
      <alignment horizontal="right" vertical="center"/>
    </xf>
    <xf numFmtId="3" fontId="8" fillId="2" borderId="5" xfId="0" applyNumberFormat="1" applyFont="1" applyFill="1" applyBorder="1" applyAlignment="1"/>
    <xf numFmtId="3" fontId="8" fillId="0" borderId="0" xfId="0" applyNumberFormat="1" applyFont="1"/>
    <xf numFmtId="3" fontId="8" fillId="2" borderId="0" xfId="0" applyNumberFormat="1" applyFont="1" applyFill="1" applyBorder="1" applyAlignment="1"/>
    <xf numFmtId="175" fontId="6" fillId="2" borderId="0" xfId="0" applyNumberFormat="1" applyFont="1" applyFill="1" applyBorder="1" applyAlignment="1">
      <alignment horizontal="right" indent="1"/>
    </xf>
    <xf numFmtId="0" fontId="14" fillId="2" borderId="0" xfId="0" applyFont="1" applyFill="1" applyBorder="1" applyAlignment="1">
      <alignment horizontal="left" vertical="center" wrapText="1"/>
    </xf>
    <xf numFmtId="164" fontId="26" fillId="2" borderId="0" xfId="0" applyNumberFormat="1" applyFont="1" applyFill="1" applyBorder="1" applyAlignment="1">
      <alignment horizontal="left" vertical="center" wrapText="1"/>
    </xf>
    <xf numFmtId="173" fontId="6" fillId="2" borderId="0" xfId="6" applyNumberFormat="1" applyFont="1" applyFill="1" applyBorder="1" applyAlignment="1">
      <alignment horizontal="center" vertical="center"/>
    </xf>
    <xf numFmtId="0" fontId="6" fillId="2" borderId="0" xfId="6" applyNumberFormat="1" applyFont="1" applyFill="1" applyBorder="1" applyAlignment="1">
      <alignment vertical="center"/>
    </xf>
    <xf numFmtId="0" fontId="6" fillId="2" borderId="0" xfId="6" applyNumberFormat="1" applyFont="1" applyFill="1" applyBorder="1" applyAlignment="1">
      <alignment horizontal="center" vertical="center"/>
    </xf>
    <xf numFmtId="169" fontId="6" fillId="2" borderId="5" xfId="0" applyNumberFormat="1" applyFont="1" applyFill="1" applyBorder="1" applyAlignment="1">
      <alignment vertical="center"/>
    </xf>
    <xf numFmtId="1" fontId="14" fillId="2" borderId="12" xfId="0" applyNumberFormat="1" applyFont="1" applyFill="1" applyBorder="1" applyAlignment="1">
      <alignment horizontal="left" vertical="top" wrapText="1"/>
    </xf>
    <xf numFmtId="1" fontId="14" fillId="2" borderId="14" xfId="0" applyNumberFormat="1" applyFont="1" applyFill="1" applyBorder="1" applyAlignment="1">
      <alignment horizontal="left" vertical="top" wrapText="1"/>
    </xf>
    <xf numFmtId="164" fontId="8" fillId="2" borderId="7" xfId="0" applyNumberFormat="1" applyFont="1" applyFill="1" applyBorder="1" applyAlignment="1">
      <alignment horizontal="center"/>
    </xf>
    <xf numFmtId="3" fontId="8" fillId="2" borderId="5" xfId="6" applyNumberFormat="1" applyFont="1" applyFill="1" applyBorder="1" applyAlignment="1">
      <alignment vertical="center"/>
    </xf>
    <xf numFmtId="3" fontId="6" fillId="2" borderId="5" xfId="6" applyNumberFormat="1" applyFont="1" applyFill="1" applyBorder="1" applyAlignment="1">
      <alignment vertical="center"/>
    </xf>
    <xf numFmtId="167" fontId="8" fillId="2" borderId="0" xfId="6" applyNumberFormat="1" applyFont="1" applyFill="1" applyBorder="1" applyAlignment="1">
      <alignment horizontal="center" vertical="center"/>
    </xf>
    <xf numFmtId="167" fontId="8" fillId="2" borderId="0" xfId="0" applyNumberFormat="1" applyFont="1" applyFill="1" applyAlignment="1">
      <alignment horizontal="center"/>
    </xf>
    <xf numFmtId="167" fontId="6" fillId="2" borderId="0" xfId="6" applyNumberFormat="1" applyFont="1" applyFill="1" applyBorder="1" applyAlignment="1">
      <alignment horizontal="center" vertical="center"/>
    </xf>
    <xf numFmtId="175" fontId="0" fillId="2" borderId="0" xfId="0" applyNumberFormat="1" applyFill="1" applyAlignment="1">
      <alignment horizontal="center"/>
    </xf>
    <xf numFmtId="0" fontId="6" fillId="2" borderId="5" xfId="7" applyFont="1" applyFill="1" applyBorder="1" applyAlignment="1">
      <alignment horizontal="left"/>
    </xf>
    <xf numFmtId="0" fontId="26" fillId="2" borderId="11" xfId="0" applyFont="1" applyFill="1" applyBorder="1" applyAlignment="1">
      <alignment horizontal="center" vertical="top"/>
    </xf>
    <xf numFmtId="169" fontId="16" fillId="2" borderId="0" xfId="5" applyNumberFormat="1" applyFont="1" applyFill="1" applyBorder="1" applyAlignment="1">
      <alignment vertical="center"/>
    </xf>
    <xf numFmtId="172" fontId="16" fillId="2" borderId="0" xfId="4" applyNumberFormat="1" applyFont="1" applyFill="1" applyBorder="1" applyAlignment="1">
      <alignment horizontal="right" vertical="center"/>
    </xf>
    <xf numFmtId="0" fontId="8" fillId="2" borderId="6" xfId="5" applyFont="1" applyFill="1" applyBorder="1"/>
    <xf numFmtId="3" fontId="8" fillId="2" borderId="0" xfId="5" applyNumberFormat="1" applyFont="1" applyFill="1"/>
    <xf numFmtId="164" fontId="8" fillId="2" borderId="0" xfId="5" applyNumberFormat="1" applyFont="1" applyFill="1" applyAlignment="1">
      <alignment horizontal="center"/>
    </xf>
    <xf numFmtId="173" fontId="6" fillId="2" borderId="7" xfId="6" applyNumberFormat="1" applyFont="1" applyFill="1" applyBorder="1" applyAlignment="1">
      <alignment horizontal="center" vertical="center"/>
    </xf>
    <xf numFmtId="0" fontId="6" fillId="2" borderId="7" xfId="6" applyNumberFormat="1" applyFont="1" applyFill="1" applyBorder="1" applyAlignment="1">
      <alignment vertical="center"/>
    </xf>
    <xf numFmtId="169" fontId="8" fillId="2" borderId="10" xfId="0" applyNumberFormat="1" applyFont="1" applyFill="1" applyBorder="1" applyAlignment="1">
      <alignment vertical="center"/>
    </xf>
    <xf numFmtId="178" fontId="8" fillId="2" borderId="7" xfId="4" applyNumberFormat="1" applyFont="1" applyFill="1" applyBorder="1" applyAlignment="1">
      <alignment horizontal="right" vertical="center" indent="1"/>
    </xf>
    <xf numFmtId="175" fontId="8" fillId="2" borderId="7" xfId="0" applyNumberFormat="1" applyFont="1" applyFill="1" applyBorder="1" applyAlignment="1">
      <alignment vertical="center"/>
    </xf>
    <xf numFmtId="0" fontId="6" fillId="2" borderId="7" xfId="6" applyNumberFormat="1" applyFont="1" applyFill="1" applyBorder="1" applyAlignment="1">
      <alignment horizontal="center" vertical="center"/>
    </xf>
    <xf numFmtId="0" fontId="6" fillId="2" borderId="7" xfId="6" applyNumberFormat="1" applyFont="1" applyFill="1" applyBorder="1"/>
    <xf numFmtId="169" fontId="8" fillId="2" borderId="7" xfId="0" applyNumberFormat="1" applyFont="1" applyFill="1" applyBorder="1" applyAlignment="1">
      <alignment vertical="center"/>
    </xf>
    <xf numFmtId="178" fontId="8" fillId="2" borderId="7" xfId="4" applyNumberFormat="1" applyFont="1" applyFill="1" applyBorder="1" applyAlignment="1">
      <alignment horizontal="right" vertical="center"/>
    </xf>
    <xf numFmtId="175" fontId="6" fillId="2" borderId="0" xfId="0" applyNumberFormat="1" applyFont="1" applyFill="1" applyAlignment="1">
      <alignment horizontal="center"/>
    </xf>
    <xf numFmtId="164" fontId="26" fillId="2" borderId="8" xfId="0" applyNumberFormat="1" applyFont="1" applyFill="1" applyBorder="1" applyAlignment="1">
      <alignment horizontal="center" vertical="center" wrapText="1"/>
    </xf>
    <xf numFmtId="164" fontId="26" fillId="2" borderId="11" xfId="0" applyNumberFormat="1" applyFont="1" applyFill="1" applyBorder="1" applyAlignment="1">
      <alignment horizontal="center" vertical="center" wrapText="1"/>
    </xf>
    <xf numFmtId="0" fontId="10" fillId="2" borderId="0" xfId="0" applyFont="1" applyFill="1" applyBorder="1"/>
    <xf numFmtId="0" fontId="14" fillId="2" borderId="10" xfId="0" applyFont="1" applyFill="1" applyBorder="1" applyAlignment="1">
      <alignment horizontal="left" vertical="top" wrapText="1"/>
    </xf>
    <xf numFmtId="0" fontId="14" fillId="2" borderId="12" xfId="0" applyFont="1" applyFill="1" applyBorder="1" applyAlignment="1">
      <alignment horizontal="left" vertical="top" wrapText="1"/>
    </xf>
    <xf numFmtId="0" fontId="14" fillId="2" borderId="2" xfId="0" applyFont="1" applyFill="1" applyBorder="1" applyAlignment="1">
      <alignment vertical="top" wrapText="1"/>
    </xf>
    <xf numFmtId="0" fontId="14" fillId="2" borderId="10" xfId="0" applyFont="1" applyFill="1" applyBorder="1" applyAlignment="1">
      <alignment vertical="top" wrapText="1"/>
    </xf>
    <xf numFmtId="3" fontId="6" fillId="2" borderId="5" xfId="0" applyNumberFormat="1" applyFont="1" applyFill="1" applyBorder="1" applyAlignment="1">
      <alignment horizontal="center" vertical="center"/>
    </xf>
    <xf numFmtId="3" fontId="15" fillId="2" borderId="0" xfId="0" applyNumberFormat="1" applyFont="1" applyFill="1"/>
    <xf numFmtId="3" fontId="6" fillId="2" borderId="0" xfId="0" applyNumberFormat="1" applyFont="1" applyFill="1" applyBorder="1" applyAlignment="1">
      <alignment horizontal="center" vertical="center"/>
    </xf>
    <xf numFmtId="3" fontId="6" fillId="2" borderId="5" xfId="6"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0" fontId="43" fillId="2" borderId="0" xfId="0" applyFont="1" applyFill="1"/>
    <xf numFmtId="165" fontId="0" fillId="0" borderId="0" xfId="0" applyNumberFormat="1"/>
    <xf numFmtId="0" fontId="5" fillId="2" borderId="0" xfId="0" applyNumberFormat="1" applyFont="1" applyFill="1"/>
    <xf numFmtId="0" fontId="0" fillId="2" borderId="0" xfId="0" applyNumberFormat="1" applyFill="1"/>
    <xf numFmtId="165" fontId="8" fillId="0" borderId="0" xfId="11" applyNumberFormat="1" applyFont="1" applyFill="1"/>
    <xf numFmtId="0" fontId="17" fillId="2" borderId="8" xfId="0" applyFont="1" applyFill="1" applyBorder="1" applyAlignment="1">
      <alignment horizontal="left" vertical="top"/>
    </xf>
    <xf numFmtId="1" fontId="14" fillId="2" borderId="8" xfId="0" applyNumberFormat="1" applyFont="1" applyFill="1" applyBorder="1" applyAlignment="1">
      <alignment horizontal="left" vertical="top" wrapText="1"/>
    </xf>
    <xf numFmtId="3" fontId="6" fillId="0" borderId="0" xfId="7" applyNumberFormat="1" applyFont="1" applyFill="1" applyBorder="1" applyAlignment="1">
      <alignment horizontal="center"/>
    </xf>
    <xf numFmtId="0" fontId="22" fillId="2" borderId="0" xfId="11" applyFont="1" applyFill="1"/>
    <xf numFmtId="0" fontId="6" fillId="2" borderId="1" xfId="6" applyFont="1" applyFill="1" applyBorder="1" applyAlignment="1">
      <alignment horizontal="left" vertical="top" wrapText="1"/>
    </xf>
    <xf numFmtId="0" fontId="25" fillId="2" borderId="1" xfId="6" applyFont="1" applyFill="1" applyBorder="1" applyAlignment="1">
      <alignment horizontal="left" vertical="top" wrapText="1"/>
    </xf>
    <xf numFmtId="167" fontId="8" fillId="2" borderId="0" xfId="6" applyNumberFormat="1" applyFont="1" applyFill="1" applyBorder="1" applyAlignment="1">
      <alignment horizontal="right"/>
    </xf>
    <xf numFmtId="3" fontId="8" fillId="2" borderId="5" xfId="6" applyNumberFormat="1" applyFont="1" applyFill="1" applyBorder="1" applyAlignment="1">
      <alignment horizontal="right" vertical="center"/>
    </xf>
    <xf numFmtId="0" fontId="26" fillId="2" borderId="1" xfId="6" applyFont="1" applyFill="1" applyBorder="1" applyAlignment="1">
      <alignment horizontal="center" vertical="center" wrapText="1"/>
    </xf>
    <xf numFmtId="0" fontId="26" fillId="2" borderId="8" xfId="6" applyFont="1" applyFill="1" applyBorder="1" applyAlignment="1">
      <alignment horizontal="center" vertical="center" wrapText="1"/>
    </xf>
    <xf numFmtId="0" fontId="14" fillId="2" borderId="0" xfId="6" applyNumberFormat="1" applyFont="1" applyFill="1" applyBorder="1" applyAlignment="1">
      <alignment horizontal="center"/>
    </xf>
    <xf numFmtId="3" fontId="14" fillId="2" borderId="6" xfId="6" applyNumberFormat="1" applyFont="1" applyFill="1" applyBorder="1" applyAlignment="1">
      <alignment horizontal="right"/>
    </xf>
    <xf numFmtId="0" fontId="6" fillId="0" borderId="0" xfId="11" applyFont="1" applyFill="1"/>
    <xf numFmtId="3" fontId="6" fillId="2" borderId="5" xfId="6" applyNumberFormat="1" applyFont="1" applyFill="1" applyBorder="1" applyAlignment="1"/>
    <xf numFmtId="3" fontId="6" fillId="2" borderId="0" xfId="6" applyNumberFormat="1" applyFont="1" applyFill="1" applyBorder="1" applyAlignment="1"/>
    <xf numFmtId="3" fontId="6" fillId="2" borderId="6" xfId="6" applyNumberFormat="1" applyFont="1" applyFill="1" applyBorder="1" applyAlignment="1"/>
    <xf numFmtId="3" fontId="8" fillId="2" borderId="6" xfId="6" applyNumberFormat="1" applyFont="1" applyFill="1" applyBorder="1" applyAlignment="1">
      <alignment horizontal="right" vertical="center"/>
    </xf>
    <xf numFmtId="3" fontId="14" fillId="2" borderId="5" xfId="6" applyNumberFormat="1" applyFont="1" applyFill="1" applyBorder="1" applyAlignment="1">
      <alignment horizontal="right"/>
    </xf>
    <xf numFmtId="3" fontId="14" fillId="2" borderId="0" xfId="6" applyNumberFormat="1" applyFont="1" applyFill="1" applyBorder="1" applyAlignment="1">
      <alignment horizontal="right"/>
    </xf>
    <xf numFmtId="167" fontId="8" fillId="2" borderId="6" xfId="6" applyNumberFormat="1" applyFont="1" applyFill="1" applyBorder="1" applyAlignment="1">
      <alignment horizontal="right"/>
    </xf>
    <xf numFmtId="0" fontId="15" fillId="2" borderId="0" xfId="11" applyFont="1" applyFill="1"/>
    <xf numFmtId="168" fontId="15" fillId="2" borderId="0" xfId="4" applyNumberFormat="1" applyFont="1" applyFill="1"/>
    <xf numFmtId="3" fontId="15" fillId="2" borderId="0" xfId="11" applyNumberFormat="1" applyFont="1" applyFill="1"/>
    <xf numFmtId="3" fontId="8" fillId="2" borderId="0" xfId="11" applyNumberFormat="1" applyFont="1" applyFill="1" applyAlignment="1">
      <alignment horizontal="right"/>
    </xf>
    <xf numFmtId="168" fontId="6" fillId="2" borderId="0" xfId="4" applyNumberFormat="1" applyFont="1" applyFill="1"/>
    <xf numFmtId="3" fontId="6" fillId="2" borderId="0" xfId="11" applyNumberFormat="1" applyFont="1" applyFill="1"/>
    <xf numFmtId="168" fontId="14" fillId="2" borderId="0" xfId="4" applyNumberFormat="1" applyFont="1" applyFill="1"/>
    <xf numFmtId="3" fontId="14" fillId="2" borderId="0" xfId="11" applyNumberFormat="1" applyFont="1" applyFill="1"/>
    <xf numFmtId="0" fontId="20" fillId="2" borderId="7" xfId="11" applyFont="1" applyFill="1" applyBorder="1"/>
    <xf numFmtId="168" fontId="6" fillId="2" borderId="6" xfId="4" applyNumberFormat="1" applyFont="1" applyFill="1" applyBorder="1"/>
    <xf numFmtId="168" fontId="15" fillId="2" borderId="6" xfId="4" applyNumberFormat="1" applyFont="1" applyFill="1" applyBorder="1"/>
    <xf numFmtId="168" fontId="14" fillId="2" borderId="6" xfId="4" applyNumberFormat="1" applyFont="1" applyFill="1" applyBorder="1"/>
    <xf numFmtId="0" fontId="20" fillId="2" borderId="0" xfId="11" applyFont="1" applyFill="1"/>
    <xf numFmtId="0" fontId="23" fillId="0" borderId="0" xfId="6" applyFont="1" applyFill="1" applyBorder="1"/>
    <xf numFmtId="0" fontId="15" fillId="0" borderId="0" xfId="6" applyFont="1" applyFill="1" applyBorder="1"/>
    <xf numFmtId="171" fontId="15" fillId="0" borderId="0" xfId="6" applyNumberFormat="1" applyFont="1" applyFill="1" applyBorder="1"/>
    <xf numFmtId="0" fontId="23" fillId="0" borderId="0" xfId="6" applyFont="1" applyFill="1"/>
    <xf numFmtId="3" fontId="20" fillId="0" borderId="0" xfId="6" applyNumberFormat="1" applyFont="1" applyFill="1" applyBorder="1" applyAlignment="1">
      <alignment horizontal="right"/>
    </xf>
    <xf numFmtId="171" fontId="16" fillId="0" borderId="0" xfId="6" applyNumberFormat="1" applyFont="1" applyFill="1" applyAlignment="1">
      <alignment horizontal="right"/>
    </xf>
    <xf numFmtId="0" fontId="8" fillId="2" borderId="7" xfId="11" applyFont="1" applyFill="1" applyBorder="1" applyAlignment="1">
      <alignment horizontal="center"/>
    </xf>
    <xf numFmtId="0" fontId="6" fillId="2" borderId="6" xfId="6" applyNumberFormat="1" applyFont="1" applyFill="1" applyBorder="1" applyAlignment="1">
      <alignment vertical="center"/>
    </xf>
    <xf numFmtId="0" fontId="14" fillId="2" borderId="6" xfId="6" applyNumberFormat="1" applyFont="1" applyFill="1" applyBorder="1" applyAlignment="1">
      <alignment horizontal="left"/>
    </xf>
    <xf numFmtId="167" fontId="6" fillId="2" borderId="5" xfId="6" applyNumberFormat="1" applyFont="1" applyFill="1" applyBorder="1" applyAlignment="1"/>
    <xf numFmtId="167" fontId="14" fillId="2" borderId="5" xfId="6" applyNumberFormat="1" applyFont="1" applyFill="1" applyBorder="1" applyAlignment="1">
      <alignment horizontal="right"/>
    </xf>
    <xf numFmtId="167" fontId="8" fillId="2" borderId="5" xfId="6" applyNumberFormat="1" applyFont="1" applyFill="1" applyBorder="1" applyAlignment="1"/>
    <xf numFmtId="175" fontId="0" fillId="0" borderId="5" xfId="0" applyNumberFormat="1" applyBorder="1"/>
    <xf numFmtId="0" fontId="26" fillId="2" borderId="0" xfId="11" applyFont="1" applyFill="1"/>
    <xf numFmtId="180" fontId="0" fillId="2" borderId="5" xfId="28" applyNumberFormat="1" applyFont="1" applyFill="1" applyBorder="1"/>
    <xf numFmtId="180" fontId="0" fillId="2" borderId="0" xfId="28" applyNumberFormat="1" applyFont="1" applyFill="1"/>
    <xf numFmtId="180" fontId="6" fillId="2" borderId="5" xfId="28" applyNumberFormat="1" applyFont="1" applyFill="1" applyBorder="1"/>
    <xf numFmtId="0" fontId="5" fillId="2" borderId="0" xfId="29" applyFont="1" applyFill="1"/>
    <xf numFmtId="0" fontId="3" fillId="2" borderId="0" xfId="29" applyFont="1" applyFill="1"/>
    <xf numFmtId="0" fontId="53" fillId="0" borderId="0" xfId="29"/>
    <xf numFmtId="0" fontId="54" fillId="2" borderId="0" xfId="29" applyFont="1" applyFill="1"/>
    <xf numFmtId="0" fontId="44" fillId="2" borderId="0" xfId="29" applyFont="1" applyFill="1"/>
    <xf numFmtId="0" fontId="14" fillId="2" borderId="4" xfId="29" applyFont="1" applyFill="1" applyBorder="1" applyAlignment="1">
      <alignment horizontal="center" vertical="center" wrapText="1"/>
    </xf>
    <xf numFmtId="0" fontId="14" fillId="2" borderId="4" xfId="29" applyFont="1" applyFill="1" applyBorder="1" applyAlignment="1">
      <alignment horizontal="left" vertical="center"/>
    </xf>
    <xf numFmtId="0" fontId="14" fillId="2" borderId="2" xfId="29" applyFont="1" applyFill="1" applyBorder="1" applyAlignment="1">
      <alignment horizontal="left" vertical="center"/>
    </xf>
    <xf numFmtId="0" fontId="14" fillId="2" borderId="12" xfId="29" applyFont="1" applyFill="1" applyBorder="1" applyAlignment="1">
      <alignment horizontal="center" vertical="center" wrapText="1"/>
    </xf>
    <xf numFmtId="0" fontId="14" fillId="2" borderId="6" xfId="29" applyFont="1" applyFill="1" applyBorder="1" applyAlignment="1">
      <alignment horizontal="left" vertical="center"/>
    </xf>
    <xf numFmtId="0" fontId="52" fillId="2" borderId="5" xfId="29" applyFont="1" applyFill="1" applyBorder="1"/>
    <xf numFmtId="0" fontId="14" fillId="2" borderId="13" xfId="29" applyFont="1" applyFill="1" applyBorder="1" applyAlignment="1">
      <alignment horizontal="left" vertical="center"/>
    </xf>
    <xf numFmtId="0" fontId="14" fillId="2" borderId="0" xfId="29" applyFont="1" applyFill="1" applyBorder="1" applyAlignment="1">
      <alignment horizontal="left" vertical="center"/>
    </xf>
    <xf numFmtId="0" fontId="5" fillId="2" borderId="12" xfId="29" applyFont="1" applyFill="1" applyBorder="1"/>
    <xf numFmtId="3" fontId="5" fillId="2" borderId="13" xfId="29" applyNumberFormat="1" applyFont="1" applyFill="1" applyBorder="1"/>
    <xf numFmtId="3" fontId="5" fillId="2" borderId="0" xfId="29" applyNumberFormat="1" applyFont="1" applyFill="1"/>
    <xf numFmtId="0" fontId="6" fillId="2" borderId="0" xfId="6" applyNumberFormat="1" applyFont="1" applyFill="1" applyBorder="1" applyAlignment="1">
      <alignment horizontal="left"/>
    </xf>
    <xf numFmtId="3" fontId="44" fillId="2" borderId="13" xfId="29" applyNumberFormat="1" applyFont="1" applyFill="1" applyBorder="1"/>
    <xf numFmtId="3" fontId="44" fillId="2" borderId="0" xfId="29" applyNumberFormat="1" applyFont="1" applyFill="1"/>
    <xf numFmtId="0" fontId="16" fillId="2" borderId="0" xfId="29" applyFont="1" applyFill="1" applyBorder="1"/>
    <xf numFmtId="0" fontId="3" fillId="2" borderId="0" xfId="29" applyFont="1" applyFill="1" applyBorder="1"/>
    <xf numFmtId="0" fontId="16" fillId="2" borderId="0" xfId="29" applyFont="1" applyFill="1" applyBorder="1" applyAlignment="1">
      <alignment horizontal="right"/>
    </xf>
    <xf numFmtId="0" fontId="3" fillId="0" borderId="0" xfId="29" applyFont="1"/>
    <xf numFmtId="0" fontId="14" fillId="2" borderId="4" xfId="29" applyFont="1" applyFill="1" applyBorder="1" applyAlignment="1">
      <alignment horizontal="center" wrapText="1"/>
    </xf>
    <xf numFmtId="0" fontId="14" fillId="2" borderId="4" xfId="29" applyFont="1" applyFill="1" applyBorder="1" applyAlignment="1">
      <alignment horizontal="left"/>
    </xf>
    <xf numFmtId="0" fontId="52" fillId="2" borderId="12" xfId="29" applyFont="1" applyFill="1" applyBorder="1" applyAlignment="1">
      <alignment wrapText="1"/>
    </xf>
    <xf numFmtId="0" fontId="3" fillId="2" borderId="14" xfId="29" applyFont="1" applyFill="1" applyBorder="1"/>
    <xf numFmtId="177" fontId="5" fillId="2" borderId="13" xfId="30" applyNumberFormat="1" applyFont="1" applyFill="1" applyBorder="1"/>
    <xf numFmtId="177" fontId="5" fillId="2" borderId="0" xfId="30" applyNumberFormat="1" applyFont="1" applyFill="1"/>
    <xf numFmtId="0" fontId="52" fillId="2" borderId="0" xfId="29" applyFont="1" applyFill="1"/>
    <xf numFmtId="177" fontId="44" fillId="2" borderId="13" xfId="30" applyNumberFormat="1" applyFont="1" applyFill="1" applyBorder="1"/>
    <xf numFmtId="0" fontId="14" fillId="2" borderId="9" xfId="29" applyFont="1" applyFill="1" applyBorder="1" applyAlignment="1">
      <alignment horizontal="left" vertical="center"/>
    </xf>
    <xf numFmtId="0" fontId="14" fillId="2" borderId="5" xfId="6" applyNumberFormat="1" applyFont="1" applyFill="1" applyBorder="1" applyAlignment="1">
      <alignment horizontal="center"/>
    </xf>
    <xf numFmtId="0" fontId="14" fillId="2" borderId="14" xfId="0" applyFont="1" applyFill="1" applyBorder="1" applyAlignment="1">
      <alignment vertical="center" wrapText="1"/>
    </xf>
    <xf numFmtId="0" fontId="2" fillId="2" borderId="0" xfId="31" applyFill="1"/>
    <xf numFmtId="0" fontId="6" fillId="2" borderId="7" xfId="6" applyNumberFormat="1" applyFont="1" applyFill="1" applyBorder="1" applyAlignment="1">
      <alignment horizontal="center"/>
    </xf>
    <xf numFmtId="0" fontId="6" fillId="2" borderId="10" xfId="6" applyNumberFormat="1" applyFont="1" applyFill="1" applyBorder="1" applyAlignment="1">
      <alignment horizontal="center"/>
    </xf>
    <xf numFmtId="0" fontId="8" fillId="2" borderId="0" xfId="31" applyFont="1" applyFill="1"/>
    <xf numFmtId="0" fontId="16" fillId="2" borderId="0" xfId="31" applyFont="1" applyFill="1" applyBorder="1" applyAlignment="1">
      <alignment horizontal="right"/>
    </xf>
    <xf numFmtId="164" fontId="16" fillId="2" borderId="0" xfId="31" applyNumberFormat="1" applyFont="1" applyFill="1" applyAlignment="1">
      <alignment horizontal="right"/>
    </xf>
    <xf numFmtId="165" fontId="15" fillId="0" borderId="0" xfId="0" applyNumberFormat="1" applyFont="1" applyFill="1"/>
    <xf numFmtId="179" fontId="5" fillId="2" borderId="0" xfId="5" applyNumberFormat="1" applyFont="1" applyFill="1" applyBorder="1" applyAlignment="1">
      <alignment horizontal="right" indent="1"/>
    </xf>
    <xf numFmtId="0" fontId="0" fillId="0" borderId="0" xfId="0"/>
    <xf numFmtId="0" fontId="0" fillId="0" borderId="0" xfId="0" applyFill="1"/>
    <xf numFmtId="0" fontId="0" fillId="0" borderId="0" xfId="0" applyFill="1" applyAlignment="1">
      <alignment vertical="center"/>
    </xf>
    <xf numFmtId="0" fontId="0" fillId="0" borderId="0" xfId="0" applyFill="1" applyBorder="1" applyAlignment="1">
      <alignment vertical="center"/>
    </xf>
    <xf numFmtId="0" fontId="8" fillId="2" borderId="0" xfId="0" applyFont="1" applyFill="1" applyAlignment="1">
      <alignment vertical="center"/>
    </xf>
    <xf numFmtId="0" fontId="0" fillId="2" borderId="0" xfId="0" applyFill="1" applyAlignment="1">
      <alignment vertical="center"/>
    </xf>
    <xf numFmtId="0" fontId="16" fillId="2" borderId="0" xfId="0" applyFont="1" applyFill="1" applyAlignment="1">
      <alignment vertical="center"/>
    </xf>
    <xf numFmtId="0" fontId="11" fillId="2" borderId="0" xfId="5" applyFont="1" applyFill="1" applyBorder="1" applyAlignment="1">
      <alignment horizontal="left"/>
    </xf>
    <xf numFmtId="0" fontId="6" fillId="2" borderId="0" xfId="5" applyFont="1" applyFill="1" applyBorder="1" applyAlignment="1">
      <alignment horizontal="center"/>
    </xf>
    <xf numFmtId="0" fontId="8" fillId="2" borderId="0" xfId="5" applyFill="1" applyAlignment="1">
      <alignment vertical="center"/>
    </xf>
    <xf numFmtId="0" fontId="45" fillId="2" borderId="0" xfId="5" applyFont="1" applyFill="1" applyBorder="1" applyAlignment="1">
      <alignment horizontal="left" vertical="center"/>
    </xf>
    <xf numFmtId="0" fontId="8" fillId="2" borderId="0" xfId="5" applyFill="1" applyBorder="1" applyAlignment="1">
      <alignment horizontal="centerContinuous" vertical="center"/>
    </xf>
    <xf numFmtId="0" fontId="18" fillId="2" borderId="7" xfId="5" applyFont="1" applyFill="1" applyBorder="1" applyAlignment="1">
      <alignment horizontal="centerContinuous" vertical="top"/>
    </xf>
    <xf numFmtId="0" fontId="8" fillId="2" borderId="7" xfId="5" applyFill="1" applyBorder="1" applyAlignment="1">
      <alignment horizontal="centerContinuous" vertical="top"/>
    </xf>
    <xf numFmtId="0" fontId="0" fillId="2" borderId="0" xfId="0" applyFill="1" applyAlignment="1">
      <alignment vertical="top"/>
    </xf>
    <xf numFmtId="0" fontId="0" fillId="0" borderId="0" xfId="0" applyBorder="1" applyAlignment="1">
      <alignment vertical="top"/>
    </xf>
    <xf numFmtId="0" fontId="11" fillId="2" borderId="0" xfId="0" applyFont="1" applyFill="1" applyBorder="1" applyAlignment="1">
      <alignment horizontal="left" vertical="center"/>
    </xf>
    <xf numFmtId="0" fontId="11" fillId="0" borderId="0" xfId="0" applyFont="1" applyFill="1" applyBorder="1" applyAlignment="1">
      <alignment horizontal="left" vertical="center"/>
    </xf>
    <xf numFmtId="0" fontId="16" fillId="0" borderId="0" xfId="0" applyFont="1" applyBorder="1" applyAlignment="1">
      <alignment vertical="center"/>
    </xf>
    <xf numFmtId="0" fontId="16" fillId="0" borderId="0" xfId="0" applyFont="1" applyAlignment="1">
      <alignment vertical="center"/>
    </xf>
    <xf numFmtId="0" fontId="8" fillId="2" borderId="0" xfId="0" applyFont="1" applyFill="1" applyBorder="1" applyAlignment="1">
      <alignment horizontal="left" vertical="center" wrapText="1"/>
    </xf>
    <xf numFmtId="0" fontId="19" fillId="0" borderId="0" xfId="6" applyNumberFormat="1" applyFont="1" applyFill="1" applyBorder="1" applyAlignment="1">
      <alignment horizontal="center" vertical="center"/>
    </xf>
    <xf numFmtId="0" fontId="19" fillId="0" borderId="0" xfId="6" applyNumberFormat="1" applyFont="1" applyFill="1" applyBorder="1" applyAlignment="1">
      <alignment vertical="center"/>
    </xf>
    <xf numFmtId="3" fontId="0" fillId="0" borderId="0" xfId="0" applyNumberFormat="1" applyFill="1" applyBorder="1" applyAlignment="1">
      <alignment vertical="center"/>
    </xf>
    <xf numFmtId="0" fontId="18" fillId="2" borderId="0" xfId="5" applyFont="1" applyFill="1" applyBorder="1" applyAlignment="1">
      <alignment horizontal="centerContinuous"/>
    </xf>
    <xf numFmtId="0" fontId="8" fillId="2" borderId="0" xfId="5" applyFill="1" applyBorder="1" applyAlignment="1">
      <alignment horizontal="centerContinuous"/>
    </xf>
    <xf numFmtId="0" fontId="10" fillId="2" borderId="0" xfId="5" applyFont="1" applyFill="1" applyBorder="1" applyAlignment="1">
      <alignment horizontal="left"/>
    </xf>
    <xf numFmtId="0" fontId="10" fillId="2" borderId="0" xfId="5" applyFont="1" applyFill="1" applyBorder="1" applyAlignment="1">
      <alignment horizontal="center"/>
    </xf>
    <xf numFmtId="0" fontId="8" fillId="2" borderId="0" xfId="5" applyFont="1" applyFill="1" applyBorder="1" applyAlignment="1">
      <alignment horizontal="center" wrapText="1"/>
    </xf>
    <xf numFmtId="0" fontId="45" fillId="2" borderId="0" xfId="5" applyFont="1" applyFill="1" applyBorder="1" applyAlignment="1">
      <alignment horizontal="left"/>
    </xf>
    <xf numFmtId="0" fontId="8" fillId="2" borderId="0" xfId="5" applyFont="1" applyFill="1" applyBorder="1" applyAlignment="1">
      <alignment horizontal="left" wrapText="1"/>
    </xf>
    <xf numFmtId="0" fontId="19" fillId="2" borderId="0" xfId="5" applyFont="1" applyFill="1" applyBorder="1" applyAlignment="1">
      <alignment horizontal="center" wrapText="1"/>
    </xf>
    <xf numFmtId="0" fontId="19" fillId="2" borderId="0" xfId="5" applyFont="1" applyFill="1" applyBorder="1" applyAlignment="1">
      <alignment horizontal="left" wrapText="1"/>
    </xf>
    <xf numFmtId="14" fontId="55" fillId="2" borderId="0" xfId="0" applyNumberFormat="1" applyFont="1" applyFill="1"/>
    <xf numFmtId="14" fontId="55" fillId="2" borderId="0" xfId="0" applyNumberFormat="1" applyFont="1" applyFill="1" applyBorder="1"/>
    <xf numFmtId="0" fontId="56" fillId="2" borderId="0" xfId="31" applyFont="1" applyFill="1"/>
    <xf numFmtId="14" fontId="55" fillId="2" borderId="0" xfId="0" applyNumberFormat="1" applyFont="1" applyFill="1" applyAlignment="1">
      <alignment vertical="center"/>
    </xf>
    <xf numFmtId="3" fontId="0" fillId="2" borderId="5" xfId="0" applyNumberFormat="1" applyFill="1" applyBorder="1" applyAlignment="1">
      <alignment horizontal="right"/>
    </xf>
    <xf numFmtId="14" fontId="55" fillId="2" borderId="0" xfId="5" applyNumberFormat="1" applyFont="1" applyFill="1"/>
    <xf numFmtId="14" fontId="55" fillId="2" borderId="0" xfId="11" applyNumberFormat="1" applyFont="1" applyFill="1" applyBorder="1"/>
    <xf numFmtId="0" fontId="55" fillId="2" borderId="0" xfId="0" applyFont="1" applyFill="1" applyBorder="1" applyProtection="1"/>
    <xf numFmtId="0" fontId="55" fillId="2" borderId="0" xfId="11" applyFont="1" applyFill="1" applyBorder="1"/>
    <xf numFmtId="0" fontId="55" fillId="2" borderId="0" xfId="0" applyFont="1" applyFill="1" applyProtection="1"/>
    <xf numFmtId="0" fontId="55" fillId="2" borderId="0" xfId="0" applyFont="1" applyFill="1" applyBorder="1"/>
    <xf numFmtId="0" fontId="55" fillId="2" borderId="0" xfId="0" applyFont="1" applyFill="1"/>
    <xf numFmtId="0" fontId="55" fillId="2" borderId="0" xfId="31" applyFont="1" applyFill="1"/>
    <xf numFmtId="0" fontId="55" fillId="2" borderId="0" xfId="5" applyFont="1" applyFill="1"/>
    <xf numFmtId="0" fontId="55" fillId="2" borderId="0" xfId="0" applyFont="1" applyFill="1" applyBorder="1" applyAlignment="1">
      <alignment vertical="center"/>
    </xf>
    <xf numFmtId="0" fontId="57" fillId="2" borderId="0" xfId="36" applyFill="1" applyAlignment="1">
      <alignment horizontal="right"/>
    </xf>
    <xf numFmtId="0" fontId="56" fillId="2" borderId="0" xfId="35" applyFont="1" applyFill="1"/>
    <xf numFmtId="0" fontId="1" fillId="2" borderId="0" xfId="35" applyFill="1"/>
    <xf numFmtId="0" fontId="1" fillId="0" borderId="0" xfId="35"/>
    <xf numFmtId="0" fontId="11" fillId="2" borderId="0" xfId="35" applyFont="1" applyFill="1" applyBorder="1"/>
    <xf numFmtId="0" fontId="1" fillId="2" borderId="0" xfId="35" applyFill="1" applyBorder="1"/>
    <xf numFmtId="0" fontId="8" fillId="2" borderId="0" xfId="35" applyFont="1" applyFill="1" applyBorder="1"/>
    <xf numFmtId="0" fontId="13" fillId="2" borderId="0" xfId="35" applyFont="1" applyFill="1" applyBorder="1" applyAlignment="1">
      <alignment horizontal="right"/>
    </xf>
    <xf numFmtId="0" fontId="6" fillId="2" borderId="0" xfId="35" applyFont="1" applyFill="1" applyBorder="1"/>
    <xf numFmtId="1" fontId="6" fillId="2" borderId="1" xfId="35" applyNumberFormat="1" applyFont="1" applyFill="1" applyBorder="1" applyAlignment="1">
      <alignment horizontal="left" vertical="top" wrapText="1"/>
    </xf>
    <xf numFmtId="1" fontId="6" fillId="2" borderId="3" xfId="35" applyNumberFormat="1" applyFont="1" applyFill="1" applyBorder="1" applyAlignment="1">
      <alignment horizontal="left" vertical="top" wrapText="1"/>
    </xf>
    <xf numFmtId="1" fontId="6" fillId="0" borderId="0" xfId="35" applyNumberFormat="1" applyFont="1" applyBorder="1" applyAlignment="1">
      <alignment horizontal="center"/>
    </xf>
    <xf numFmtId="1" fontId="6" fillId="0" borderId="0" xfId="35" applyNumberFormat="1" applyFont="1" applyAlignment="1">
      <alignment horizontal="center"/>
    </xf>
    <xf numFmtId="1" fontId="14" fillId="2" borderId="1" xfId="35" applyNumberFormat="1" applyFont="1" applyFill="1" applyBorder="1" applyAlignment="1">
      <alignment horizontal="left" vertical="top" wrapText="1"/>
    </xf>
    <xf numFmtId="1" fontId="26" fillId="2" borderId="14" xfId="35" applyNumberFormat="1" applyFont="1" applyFill="1" applyBorder="1" applyAlignment="1">
      <alignment horizontal="left" vertical="top" wrapText="1"/>
    </xf>
    <xf numFmtId="1" fontId="14" fillId="2" borderId="10" xfId="35" applyNumberFormat="1" applyFont="1" applyFill="1" applyBorder="1" applyAlignment="1">
      <alignment horizontal="left" vertical="top" wrapText="1"/>
    </xf>
    <xf numFmtId="1" fontId="25" fillId="2" borderId="0" xfId="35" applyNumberFormat="1" applyFont="1" applyFill="1" applyBorder="1" applyAlignment="1">
      <alignment horizontal="center" vertical="center" wrapText="1"/>
    </xf>
    <xf numFmtId="3" fontId="8" fillId="2" borderId="5" xfId="35" applyNumberFormat="1" applyFont="1" applyFill="1" applyBorder="1" applyAlignment="1">
      <alignment horizontal="right" vertical="center"/>
    </xf>
    <xf numFmtId="3" fontId="8" fillId="2" borderId="0" xfId="35" applyNumberFormat="1" applyFont="1" applyFill="1" applyBorder="1" applyAlignment="1">
      <alignment horizontal="right" vertical="center"/>
    </xf>
    <xf numFmtId="0" fontId="5" fillId="2" borderId="5" xfId="35" applyFont="1" applyFill="1" applyBorder="1" applyAlignment="1">
      <alignment vertical="center"/>
    </xf>
    <xf numFmtId="0" fontId="5" fillId="2" borderId="0" xfId="35" applyFont="1" applyFill="1" applyAlignment="1">
      <alignment vertical="center"/>
    </xf>
    <xf numFmtId="0" fontId="8" fillId="0" borderId="0" xfId="35" applyFont="1" applyFill="1"/>
    <xf numFmtId="3" fontId="1" fillId="0" borderId="0" xfId="35" applyNumberFormat="1" applyAlignment="1">
      <alignment vertical="center"/>
    </xf>
    <xf numFmtId="0" fontId="1" fillId="0" borderId="0" xfId="35" applyAlignment="1">
      <alignment vertical="center"/>
    </xf>
    <xf numFmtId="3" fontId="8" fillId="2" borderId="10" xfId="35" applyNumberFormat="1" applyFont="1" applyFill="1" applyBorder="1" applyAlignment="1">
      <alignment horizontal="right" vertical="center"/>
    </xf>
    <xf numFmtId="3" fontId="8" fillId="2" borderId="7" xfId="35" applyNumberFormat="1" applyFont="1" applyFill="1" applyBorder="1" applyAlignment="1">
      <alignment horizontal="right" vertical="center"/>
    </xf>
    <xf numFmtId="0" fontId="5" fillId="2" borderId="10" xfId="35" applyFont="1" applyFill="1" applyBorder="1" applyAlignment="1">
      <alignment vertical="center"/>
    </xf>
    <xf numFmtId="0" fontId="5" fillId="2" borderId="7" xfId="35" applyFont="1" applyFill="1" applyBorder="1" applyAlignment="1">
      <alignment vertical="center"/>
    </xf>
    <xf numFmtId="3" fontId="6" fillId="2" borderId="5" xfId="35" applyNumberFormat="1" applyFont="1" applyFill="1" applyBorder="1" applyAlignment="1">
      <alignment horizontal="right" vertical="center"/>
    </xf>
    <xf numFmtId="3" fontId="6" fillId="2" borderId="0" xfId="35" applyNumberFormat="1" applyFont="1" applyFill="1" applyBorder="1" applyAlignment="1">
      <alignment horizontal="right" vertical="center"/>
    </xf>
    <xf numFmtId="165" fontId="6" fillId="2" borderId="5" xfId="35" applyNumberFormat="1" applyFont="1" applyFill="1" applyBorder="1" applyAlignment="1">
      <alignment horizontal="right" vertical="center"/>
    </xf>
    <xf numFmtId="165" fontId="6" fillId="2" borderId="0" xfId="35" applyNumberFormat="1" applyFont="1" applyFill="1" applyBorder="1" applyAlignment="1">
      <alignment horizontal="right" vertical="center"/>
    </xf>
    <xf numFmtId="165" fontId="8" fillId="2" borderId="0" xfId="35" applyNumberFormat="1" applyFont="1" applyFill="1" applyBorder="1" applyAlignment="1">
      <alignment horizontal="right" vertical="center"/>
    </xf>
    <xf numFmtId="0" fontId="14" fillId="2" borderId="0" xfId="35" applyFont="1" applyFill="1" applyBorder="1"/>
    <xf numFmtId="165" fontId="14" fillId="2" borderId="5" xfId="35" applyNumberFormat="1" applyFont="1" applyFill="1" applyBorder="1" applyAlignment="1">
      <alignment horizontal="right"/>
    </xf>
    <xf numFmtId="165" fontId="14" fillId="2" borderId="0" xfId="35" applyNumberFormat="1" applyFont="1" applyFill="1" applyBorder="1" applyAlignment="1">
      <alignment horizontal="right"/>
    </xf>
    <xf numFmtId="165" fontId="14" fillId="2" borderId="13" xfId="35" applyNumberFormat="1" applyFont="1" applyFill="1" applyBorder="1" applyAlignment="1">
      <alignment horizontal="right"/>
    </xf>
    <xf numFmtId="0" fontId="14" fillId="2" borderId="5" xfId="35" applyFont="1" applyFill="1" applyBorder="1"/>
    <xf numFmtId="0" fontId="8" fillId="2" borderId="7" xfId="35" applyFont="1" applyFill="1" applyBorder="1"/>
    <xf numFmtId="0" fontId="8" fillId="2" borderId="0" xfId="35" applyFont="1" applyFill="1"/>
    <xf numFmtId="0" fontId="7" fillId="2" borderId="0" xfId="35" applyFont="1" applyFill="1" applyAlignment="1">
      <alignment horizontal="right"/>
    </xf>
    <xf numFmtId="165" fontId="1" fillId="0" borderId="0" xfId="35" applyNumberFormat="1"/>
    <xf numFmtId="0" fontId="16" fillId="2" borderId="0" xfId="35" applyFont="1" applyFill="1" applyBorder="1"/>
    <xf numFmtId="0" fontId="16" fillId="2" borderId="0" xfId="35" applyFont="1" applyFill="1" applyBorder="1" applyAlignment="1">
      <alignment horizontal="right"/>
    </xf>
    <xf numFmtId="0" fontId="8" fillId="0" borderId="0" xfId="35" applyFont="1"/>
    <xf numFmtId="0" fontId="55" fillId="2" borderId="0" xfId="35" applyFont="1" applyFill="1"/>
    <xf numFmtId="164" fontId="16" fillId="2" borderId="0" xfId="35" applyNumberFormat="1" applyFont="1" applyFill="1" applyAlignment="1">
      <alignment horizontal="right"/>
    </xf>
    <xf numFmtId="0" fontId="0" fillId="0" borderId="10" xfId="0" applyBorder="1"/>
    <xf numFmtId="0" fontId="53" fillId="2" borderId="0" xfId="29" applyFill="1"/>
    <xf numFmtId="0" fontId="8" fillId="2" borderId="0" xfId="11" applyFont="1" applyFill="1" applyAlignment="1">
      <alignment vertical="center"/>
    </xf>
    <xf numFmtId="0" fontId="22" fillId="2" borderId="0" xfId="11" applyFont="1" applyFill="1" applyBorder="1"/>
    <xf numFmtId="0" fontId="5" fillId="2" borderId="2" xfId="29" applyFont="1" applyFill="1" applyBorder="1"/>
    <xf numFmtId="0" fontId="53" fillId="2" borderId="7" xfId="29" applyFill="1" applyBorder="1"/>
    <xf numFmtId="0" fontId="5" fillId="2" borderId="7" xfId="29" applyFont="1" applyFill="1" applyBorder="1"/>
    <xf numFmtId="0" fontId="6" fillId="2" borderId="7" xfId="29" applyFont="1" applyFill="1" applyBorder="1"/>
    <xf numFmtId="3" fontId="44" fillId="2" borderId="14" xfId="29" applyNumberFormat="1" applyFont="1" applyFill="1" applyBorder="1"/>
    <xf numFmtId="3" fontId="44" fillId="2" borderId="7" xfId="29" applyNumberFormat="1" applyFont="1" applyFill="1" applyBorder="1"/>
    <xf numFmtId="0" fontId="6" fillId="2" borderId="5" xfId="6" applyNumberFormat="1" applyFont="1" applyFill="1" applyBorder="1" applyAlignment="1">
      <alignment horizontal="left"/>
    </xf>
    <xf numFmtId="0" fontId="5" fillId="2" borderId="5" xfId="29" applyFont="1" applyFill="1" applyBorder="1"/>
    <xf numFmtId="0" fontId="47" fillId="2" borderId="14" xfId="8" applyFont="1" applyFill="1" applyBorder="1" applyAlignment="1">
      <alignment horizontal="left" wrapText="1"/>
    </xf>
    <xf numFmtId="0" fontId="47" fillId="2" borderId="10" xfId="8" applyFont="1" applyFill="1" applyBorder="1" applyAlignment="1">
      <alignment horizontal="left" wrapText="1"/>
    </xf>
    <xf numFmtId="0" fontId="11" fillId="2" borderId="0" xfId="31" applyFont="1" applyFill="1" applyBorder="1"/>
    <xf numFmtId="0" fontId="8" fillId="2" borderId="0" xfId="31" applyFont="1" applyFill="1" applyBorder="1"/>
    <xf numFmtId="0" fontId="6" fillId="2" borderId="0" xfId="31" applyFont="1" applyFill="1" applyBorder="1"/>
    <xf numFmtId="0" fontId="0" fillId="2" borderId="5" xfId="0" applyNumberFormat="1" applyFill="1" applyBorder="1"/>
    <xf numFmtId="3" fontId="6" fillId="2" borderId="5" xfId="0" applyNumberFormat="1" applyFont="1" applyFill="1" applyBorder="1" applyProtection="1"/>
    <xf numFmtId="0" fontId="0" fillId="2" borderId="0" xfId="0" applyFill="1" applyBorder="1" applyAlignment="1">
      <alignment horizontal="right"/>
    </xf>
    <xf numFmtId="0" fontId="58" fillId="2" borderId="0" xfId="0" applyFont="1" applyFill="1" applyBorder="1"/>
    <xf numFmtId="0" fontId="59" fillId="2" borderId="0" xfId="0" applyFont="1" applyFill="1" applyBorder="1"/>
    <xf numFmtId="0" fontId="60" fillId="2" borderId="0" xfId="0" applyFont="1" applyFill="1" applyBorder="1" applyAlignment="1">
      <alignment horizontal="right"/>
    </xf>
    <xf numFmtId="180" fontId="6" fillId="2" borderId="13" xfId="28" applyNumberFormat="1" applyFont="1" applyFill="1" applyBorder="1"/>
    <xf numFmtId="167" fontId="15" fillId="0" borderId="0" xfId="0" applyNumberFormat="1" applyFont="1"/>
    <xf numFmtId="169" fontId="14" fillId="2" borderId="0" xfId="35" applyNumberFormat="1" applyFont="1" applyFill="1" applyBorder="1" applyAlignment="1">
      <alignment horizontal="right"/>
    </xf>
    <xf numFmtId="181" fontId="6" fillId="2" borderId="0" xfId="35" applyNumberFormat="1" applyFont="1" applyFill="1" applyBorder="1" applyAlignment="1">
      <alignment horizontal="right" vertical="center"/>
    </xf>
    <xf numFmtId="181" fontId="6" fillId="2" borderId="6" xfId="35" applyNumberFormat="1" applyFont="1" applyFill="1" applyBorder="1" applyAlignment="1">
      <alignment horizontal="right" vertical="center"/>
    </xf>
    <xf numFmtId="181" fontId="6" fillId="2" borderId="13" xfId="35" applyNumberFormat="1" applyFont="1" applyFill="1" applyBorder="1" applyAlignment="1">
      <alignment horizontal="right" vertical="center"/>
    </xf>
    <xf numFmtId="169" fontId="8" fillId="2" borderId="0" xfId="35" applyNumberFormat="1" applyFont="1" applyFill="1" applyBorder="1" applyAlignment="1">
      <alignment horizontal="right" vertical="center"/>
    </xf>
    <xf numFmtId="169" fontId="8" fillId="2" borderId="7" xfId="35" applyNumberFormat="1" applyFont="1" applyFill="1" applyBorder="1" applyAlignment="1">
      <alignment horizontal="right" vertical="center"/>
    </xf>
    <xf numFmtId="0" fontId="14" fillId="2" borderId="8"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11" xfId="0" applyFont="1" applyFill="1" applyBorder="1" applyAlignment="1">
      <alignment horizontal="left" vertical="center"/>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49" fontId="14" fillId="0" borderId="12" xfId="19" applyNumberFormat="1" applyFont="1" applyBorder="1" applyAlignment="1">
      <alignment horizontal="center" wrapText="1"/>
    </xf>
    <xf numFmtId="49" fontId="14" fillId="0" borderId="13" xfId="19" applyNumberFormat="1" applyFont="1" applyBorder="1" applyAlignment="1">
      <alignment horizontal="center" wrapText="1"/>
    </xf>
    <xf numFmtId="49" fontId="14" fillId="0" borderId="14" xfId="19" applyNumberFormat="1" applyFont="1" applyBorder="1" applyAlignment="1">
      <alignment horizontal="center" wrapText="1"/>
    </xf>
    <xf numFmtId="0" fontId="14" fillId="0" borderId="1" xfId="19" applyFont="1" applyBorder="1" applyAlignment="1">
      <alignment horizontal="center" wrapText="1"/>
    </xf>
    <xf numFmtId="49" fontId="14" fillId="0" borderId="8" xfId="19" applyNumberFormat="1" applyFont="1" applyBorder="1" applyAlignment="1">
      <alignment horizontal="center" wrapText="1"/>
    </xf>
    <xf numFmtId="49" fontId="14" fillId="0" borderId="15" xfId="19" applyNumberFormat="1" applyFont="1" applyBorder="1" applyAlignment="1">
      <alignment horizontal="center" wrapText="1"/>
    </xf>
    <xf numFmtId="49" fontId="14" fillId="0" borderId="11" xfId="19" applyNumberFormat="1" applyFont="1" applyBorder="1" applyAlignment="1">
      <alignment horizontal="center" wrapText="1"/>
    </xf>
    <xf numFmtId="49" fontId="14" fillId="0" borderId="12" xfId="19" applyNumberFormat="1" applyFont="1" applyFill="1" applyBorder="1" applyAlignment="1">
      <alignment horizontal="center" wrapText="1"/>
    </xf>
    <xf numFmtId="49" fontId="14" fillId="0" borderId="14" xfId="19" applyNumberFormat="1" applyFont="1" applyFill="1" applyBorder="1" applyAlignment="1">
      <alignment horizontal="center" wrapText="1"/>
    </xf>
    <xf numFmtId="0" fontId="14" fillId="0" borderId="12" xfId="19" applyFont="1" applyFill="1" applyBorder="1" applyAlignment="1">
      <alignment horizontal="center" wrapText="1"/>
    </xf>
    <xf numFmtId="0" fontId="14" fillId="0" borderId="14" xfId="19" applyFont="1" applyFill="1" applyBorder="1" applyAlignment="1">
      <alignment horizontal="center" wrapText="1"/>
    </xf>
    <xf numFmtId="49" fontId="14" fillId="0" borderId="1" xfId="19" applyNumberFormat="1" applyFont="1" applyBorder="1" applyAlignment="1">
      <alignment horizontal="center" wrapText="1"/>
    </xf>
    <xf numFmtId="49" fontId="14" fillId="0" borderId="1" xfId="19" applyNumberFormat="1" applyFont="1" applyFill="1" applyBorder="1" applyAlignment="1">
      <alignment horizontal="center" wrapText="1"/>
    </xf>
    <xf numFmtId="0" fontId="14" fillId="0" borderId="1" xfId="19" applyFont="1" applyBorder="1" applyAlignment="1">
      <alignment wrapText="1"/>
    </xf>
    <xf numFmtId="0" fontId="14" fillId="2" borderId="15" xfId="0" applyFont="1" applyFill="1" applyBorder="1" applyAlignment="1">
      <alignment vertical="top"/>
    </xf>
    <xf numFmtId="0" fontId="14" fillId="2" borderId="12" xfId="0" applyFont="1" applyFill="1" applyBorder="1" applyAlignment="1">
      <alignment vertical="top" wrapText="1"/>
    </xf>
    <xf numFmtId="0" fontId="14" fillId="2" borderId="14" xfId="0" applyFont="1" applyFill="1" applyBorder="1" applyAlignment="1">
      <alignment vertical="top" wrapText="1"/>
    </xf>
    <xf numFmtId="0" fontId="14" fillId="2" borderId="2" xfId="0" applyFont="1" applyFill="1" applyBorder="1" applyAlignment="1">
      <alignment vertical="top" wrapText="1"/>
    </xf>
    <xf numFmtId="0" fontId="14" fillId="2" borderId="10" xfId="0" applyFont="1" applyFill="1" applyBorder="1" applyAlignment="1">
      <alignment vertical="top" wrapText="1"/>
    </xf>
    <xf numFmtId="0" fontId="14" fillId="2" borderId="4" xfId="0" applyFont="1" applyFill="1" applyBorder="1" applyAlignment="1">
      <alignment vertical="top" wrapText="1"/>
    </xf>
    <xf numFmtId="0" fontId="0" fillId="0" borderId="6" xfId="0" applyBorder="1"/>
    <xf numFmtId="0" fontId="0" fillId="0" borderId="14" xfId="0" applyBorder="1"/>
    <xf numFmtId="0" fontId="11" fillId="2" borderId="0" xfId="0" applyFont="1" applyFill="1" applyBorder="1" applyAlignment="1">
      <alignment horizontal="left" vertical="center" wrapText="1"/>
    </xf>
    <xf numFmtId="1" fontId="14" fillId="2" borderId="8" xfId="0" applyNumberFormat="1" applyFont="1" applyFill="1" applyBorder="1" applyAlignment="1">
      <alignment horizontal="center" vertical="top" wrapText="1"/>
    </xf>
    <xf numFmtId="1" fontId="14" fillId="2" borderId="11" xfId="0" applyNumberFormat="1" applyFont="1" applyFill="1" applyBorder="1" applyAlignment="1">
      <alignment horizontal="center" vertical="top" wrapText="1"/>
    </xf>
  </cellXfs>
  <cellStyles count="37">
    <cellStyle name="Dezimal_1.3. Besiedlungsdichte" xfId="1" xr:uid="{00000000-0005-0000-0000-000000000000}"/>
    <cellStyle name="Dezimal_BSTUBZ96" xfId="2" xr:uid="{00000000-0005-0000-0000-000001000000}"/>
    <cellStyle name="Komma" xfId="28" builtinId="3"/>
    <cellStyle name="Komma 2" xfId="30" xr:uid="{17B35758-9C15-4A31-B9F5-7038ADB07E83}"/>
    <cellStyle name="Komma 2 2" xfId="34" xr:uid="{17B35758-9C15-4A31-B9F5-7038ADB07E83}"/>
    <cellStyle name="Kopfspalte" xfId="3" xr:uid="{00000000-0005-0000-0000-000002000000}"/>
    <cellStyle name="Kopfspalte 2" xfId="22" xr:uid="{00000000-0005-0000-0000-000003000000}"/>
    <cellStyle name="Link" xfId="36" builtinId="8"/>
    <cellStyle name="Prozent" xfId="4" builtinId="5"/>
    <cellStyle name="Prozent 2" xfId="23" xr:uid="{00000000-0005-0000-0000-000005000000}"/>
    <cellStyle name="Standard" xfId="0" builtinId="0"/>
    <cellStyle name="Standard 2" xfId="5" xr:uid="{00000000-0005-0000-0000-000007000000}"/>
    <cellStyle name="Standard 3" xfId="19" xr:uid="{00000000-0005-0000-0000-000008000000}"/>
    <cellStyle name="Standard 3 2" xfId="27" xr:uid="{00000000-0005-0000-0000-000009000000}"/>
    <cellStyle name="Standard 4" xfId="21" xr:uid="{00000000-0005-0000-0000-00000A000000}"/>
    <cellStyle name="Standard 4 2" xfId="33" xr:uid="{00000000-0005-0000-0000-00000A000000}"/>
    <cellStyle name="Standard 5" xfId="20" xr:uid="{00000000-0005-0000-0000-00000B000000}"/>
    <cellStyle name="Standard 5 2" xfId="32" xr:uid="{00000000-0005-0000-0000-00000B000000}"/>
    <cellStyle name="Standard 6" xfId="29" xr:uid="{3E947AFD-B641-42F9-828D-966431D96A4B}"/>
    <cellStyle name="Standard 7" xfId="31" xr:uid="{B7F801E6-1A01-4D70-A4A0-9BE8438E5E10}"/>
    <cellStyle name="Standard 7 2" xfId="35" xr:uid="{6C6B3C83-079A-488B-AB56-DC4A67418B6F}"/>
    <cellStyle name="Standard_1.3. Besiedlungsdichte" xfId="6" xr:uid="{00000000-0005-0000-0000-00000C000000}"/>
    <cellStyle name="Standard_BSTUBZ96" xfId="7" xr:uid="{00000000-0005-0000-0000-00000D000000}"/>
    <cellStyle name="Standard_Haushalte-2007-BfLR" xfId="8" xr:uid="{00000000-0005-0000-0000-00000E000000}"/>
    <cellStyle name="Standard_Historische Ortsteile Wohnstatus" xfId="9" xr:uid="{00000000-0005-0000-0000-00000F000000}"/>
    <cellStyle name="Standard_KFZ-UBZ" xfId="10" xr:uid="{00000000-0005-0000-0000-000010000000}"/>
    <cellStyle name="Standard_TABELLE" xfId="11" xr:uid="{00000000-0005-0000-0000-000011000000}"/>
    <cellStyle name="Standard_Tabelle1" xfId="12" xr:uid="{00000000-0005-0000-0000-000012000000}"/>
    <cellStyle name="Standard_TITEL3" xfId="13" xr:uid="{00000000-0005-0000-0000-000013000000}"/>
    <cellStyle name="Standard_Über 65 (HWS)" xfId="14" xr:uid="{00000000-0005-0000-0000-000014000000}"/>
    <cellStyle name="Standard_Übersicht-UBZ-SBZ (HWS)" xfId="15" xr:uid="{00000000-0005-0000-0000-000015000000}"/>
    <cellStyle name="Summenteil" xfId="16" xr:uid="{00000000-0005-0000-0000-000016000000}"/>
    <cellStyle name="Summenteil 2" xfId="24" xr:uid="{00000000-0005-0000-0000-000017000000}"/>
    <cellStyle name="Tabellenkopf" xfId="17" xr:uid="{00000000-0005-0000-0000-000018000000}"/>
    <cellStyle name="Tabellenkopf 2" xfId="25" xr:uid="{00000000-0005-0000-0000-000019000000}"/>
    <cellStyle name="Zahlenteil" xfId="18" xr:uid="{00000000-0005-0000-0000-00001A000000}"/>
    <cellStyle name="Zahlenteil 2" xfId="26" xr:uid="{00000000-0005-0000-0000-00001B000000}"/>
  </cellStyles>
  <dxfs count="0"/>
  <tableStyles count="0" defaultTableStyle="TableStyleMedium9" defaultPivotStyle="PivotStyleLight16"/>
  <colors>
    <mruColors>
      <color rgb="FFCD3962"/>
      <color rgb="FFB90C39"/>
      <color rgb="FF34557E"/>
      <color rgb="FF1E3F6D"/>
      <color rgb="FFB9504D"/>
      <color rgb="FF21396D"/>
      <color rgb="FF98ACBE"/>
      <color rgb="FFB8C7EA"/>
      <color rgb="FFA297D1"/>
      <color rgb="FF819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2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'Wohnstatus-UBZ-SBZ'!$A$90</c:f>
          <c:strCache>
            <c:ptCount val="1"/>
            <c:pt idx="0">
              <c:v>Deutsche und ausländische Einwohner mit Hauptwohnsitz am 31.12.2020</c:v>
            </c:pt>
          </c:strCache>
        </c:strRef>
      </c:tx>
      <c:layout>
        <c:manualLayout>
          <c:xMode val="edge"/>
          <c:yMode val="edge"/>
          <c:x val="0.15703210175651144"/>
          <c:y val="3.8314163374629381E-2"/>
        </c:manualLayout>
      </c:layout>
      <c:overlay val="0"/>
      <c:txPr>
        <a:bodyPr/>
        <a:lstStyle/>
        <a:p>
          <a:pPr>
            <a:defRPr sz="1200"/>
          </a:pPr>
          <a:endParaRPr lang="de-DE"/>
        </a:p>
      </c:txPr>
    </c:title>
    <c:autoTitleDeleted val="0"/>
    <c:plotArea>
      <c:layout>
        <c:manualLayout>
          <c:layoutTarget val="inner"/>
          <c:xMode val="edge"/>
          <c:yMode val="edge"/>
          <c:x val="8.6129113668483734E-2"/>
          <c:y val="0.11731544435785116"/>
          <c:w val="0.89677392489400354"/>
          <c:h val="0.57100924457822022"/>
        </c:manualLayout>
      </c:layout>
      <c:barChart>
        <c:barDir val="col"/>
        <c:grouping val="clustered"/>
        <c:varyColors val="0"/>
        <c:ser>
          <c:idx val="0"/>
          <c:order val="0"/>
          <c:tx>
            <c:strRef>
              <c:f>'Wohnstatus-UBZ-SBZ'!$F$6</c:f>
              <c:strCache>
                <c:ptCount val="1"/>
                <c:pt idx="0">
                  <c:v>Deutsche </c:v>
                </c:pt>
              </c:strCache>
            </c:strRef>
          </c:tx>
          <c:spPr>
            <a:solidFill>
              <a:srgbClr val="1E3F6D"/>
            </a:solidFill>
          </c:spPr>
          <c:invertIfNegative val="0"/>
          <c:cat>
            <c:strRef>
              <c:f>'Wohnstatus-UBZ-SBZ'!$B$73:$B$84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'Wohnstatus-UBZ-SBZ'!$F$73:$F$84</c:f>
              <c:numCache>
                <c:formatCode>#,##0</c:formatCode>
                <c:ptCount val="12"/>
                <c:pt idx="0">
                  <c:v>11435</c:v>
                </c:pt>
                <c:pt idx="1">
                  <c:v>11445</c:v>
                </c:pt>
                <c:pt idx="2">
                  <c:v>14575</c:v>
                </c:pt>
                <c:pt idx="3">
                  <c:v>14495</c:v>
                </c:pt>
                <c:pt idx="4">
                  <c:v>9640</c:v>
                </c:pt>
                <c:pt idx="5">
                  <c:v>6710</c:v>
                </c:pt>
                <c:pt idx="6">
                  <c:v>4135</c:v>
                </c:pt>
                <c:pt idx="7">
                  <c:v>4390</c:v>
                </c:pt>
                <c:pt idx="8">
                  <c:v>4365</c:v>
                </c:pt>
                <c:pt idx="9">
                  <c:v>8640</c:v>
                </c:pt>
                <c:pt idx="10">
                  <c:v>8400</c:v>
                </c:pt>
                <c:pt idx="11">
                  <c:v>11405</c:v>
                </c:pt>
              </c:numCache>
            </c:numRef>
          </c:val>
          <c:extLst>
            <c:ext xmlns:c16="http://schemas.microsoft.com/office/drawing/2014/chart" uri="{C3380CC4-5D6E-409C-BE32-E72D297353CC}">
              <c16:uniqueId val="{00000000-C14F-4DA6-8A78-2F8F219490B5}"/>
            </c:ext>
          </c:extLst>
        </c:ser>
        <c:ser>
          <c:idx val="1"/>
          <c:order val="1"/>
          <c:tx>
            <c:strRef>
              <c:f>'Wohnstatus-UBZ-SBZ'!$I$6</c:f>
              <c:strCache>
                <c:ptCount val="1"/>
                <c:pt idx="0">
                  <c:v>Ausländer</c:v>
                </c:pt>
              </c:strCache>
            </c:strRef>
          </c:tx>
          <c:spPr>
            <a:solidFill>
              <a:srgbClr val="C31B4C"/>
            </a:solidFill>
          </c:spPr>
          <c:invertIfNegative val="0"/>
          <c:cat>
            <c:strRef>
              <c:f>'Wohnstatus-UBZ-SBZ'!$B$73:$B$84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'Wohnstatus-UBZ-SBZ'!$I$73:$I$84</c:f>
              <c:numCache>
                <c:formatCode>#,##0</c:formatCode>
                <c:ptCount val="12"/>
                <c:pt idx="0">
                  <c:v>3255</c:v>
                </c:pt>
                <c:pt idx="1">
                  <c:v>6120</c:v>
                </c:pt>
                <c:pt idx="2">
                  <c:v>6270</c:v>
                </c:pt>
                <c:pt idx="3">
                  <c:v>3820</c:v>
                </c:pt>
                <c:pt idx="4">
                  <c:v>1120</c:v>
                </c:pt>
                <c:pt idx="5">
                  <c:v>510</c:v>
                </c:pt>
                <c:pt idx="6">
                  <c:v>505</c:v>
                </c:pt>
                <c:pt idx="7">
                  <c:v>920</c:v>
                </c:pt>
                <c:pt idx="8">
                  <c:v>1140</c:v>
                </c:pt>
                <c:pt idx="9">
                  <c:v>670</c:v>
                </c:pt>
                <c:pt idx="10">
                  <c:v>1920</c:v>
                </c:pt>
                <c:pt idx="11">
                  <c:v>2355</c:v>
                </c:pt>
              </c:numCache>
            </c:numRef>
          </c:val>
          <c:extLst>
            <c:ext xmlns:c16="http://schemas.microsoft.com/office/drawing/2014/chart" uri="{C3380CC4-5D6E-409C-BE32-E72D297353CC}">
              <c16:uniqueId val="{00000001-C14F-4DA6-8A78-2F8F219490B5}"/>
            </c:ext>
          </c:extLst>
        </c:ser>
        <c:dLbls>
          <c:showLegendKey val="0"/>
          <c:showVal val="0"/>
          <c:showCatName val="0"/>
          <c:showSerName val="0"/>
          <c:showPercent val="0"/>
          <c:showBubbleSize val="0"/>
        </c:dLbls>
        <c:gapWidth val="150"/>
        <c:axId val="230344960"/>
        <c:axId val="231276544"/>
      </c:barChart>
      <c:catAx>
        <c:axId val="230344960"/>
        <c:scaling>
          <c:orientation val="minMax"/>
        </c:scaling>
        <c:delete val="0"/>
        <c:axPos val="b"/>
        <c:numFmt formatCode="General" sourceLinked="0"/>
        <c:majorTickMark val="out"/>
        <c:minorTickMark val="none"/>
        <c:tickLblPos val="nextTo"/>
        <c:txPr>
          <a:bodyPr/>
          <a:lstStyle/>
          <a:p>
            <a:pPr>
              <a:defRPr sz="1100"/>
            </a:pPr>
            <a:endParaRPr lang="de-DE"/>
          </a:p>
        </c:txPr>
        <c:crossAx val="231276544"/>
        <c:crosses val="autoZero"/>
        <c:auto val="1"/>
        <c:lblAlgn val="ctr"/>
        <c:lblOffset val="100"/>
        <c:noMultiLvlLbl val="0"/>
      </c:catAx>
      <c:valAx>
        <c:axId val="231276544"/>
        <c:scaling>
          <c:orientation val="minMax"/>
        </c:scaling>
        <c:delete val="0"/>
        <c:axPos val="l"/>
        <c:numFmt formatCode="#,##0" sourceLinked="1"/>
        <c:majorTickMark val="out"/>
        <c:minorTickMark val="none"/>
        <c:tickLblPos val="nextTo"/>
        <c:txPr>
          <a:bodyPr/>
          <a:lstStyle/>
          <a:p>
            <a:pPr>
              <a:defRPr sz="1100"/>
            </a:pPr>
            <a:endParaRPr lang="de-DE"/>
          </a:p>
        </c:txPr>
        <c:crossAx val="230344960"/>
        <c:crosses val="autoZero"/>
        <c:crossBetween val="between"/>
      </c:valAx>
    </c:plotArea>
    <c:legend>
      <c:legendPos val="t"/>
      <c:layout>
        <c:manualLayout>
          <c:xMode val="edge"/>
          <c:yMode val="edge"/>
          <c:x val="0.47699028430269991"/>
          <c:y val="0.19978106185002836"/>
          <c:w val="0.40841438937780322"/>
          <c:h val="0.17013412116588875"/>
        </c:manualLayout>
      </c:layout>
      <c:overlay val="0"/>
      <c:txPr>
        <a:bodyPr/>
        <a:lstStyle/>
        <a:p>
          <a:pPr>
            <a:defRPr sz="1200"/>
          </a:pPr>
          <a:endParaRPr lang="de-DE"/>
        </a:p>
      </c:txPr>
    </c:legend>
    <c:plotVisOnly val="1"/>
    <c:dispBlanksAs val="gap"/>
    <c:showDLblsOverMax val="0"/>
  </c:chart>
  <c:spPr>
    <a:ln>
      <a:noFill/>
    </a:ln>
  </c:spPr>
  <c:txPr>
    <a:bodyPr/>
    <a:lstStyle/>
    <a:p>
      <a:pPr>
        <a:defRPr sz="1100" b="1">
          <a:latin typeface="Arial" pitchFamily="34" charset="0"/>
          <a:cs typeface="Arial" pitchFamily="34" charset="0"/>
        </a:defRPr>
      </a:pPr>
      <a:endParaRPr lang="de-DE"/>
    </a:p>
  </c:txPr>
  <c:printSettings>
    <c:headerFooter/>
    <c:pageMargins b="0.78740157480314954" l="0.7086614173228396" r="0.7086614173228396" t="0.78740157480314954" header="0.31496062992126383" footer="0.31496062992126383"/>
    <c:pageSetup paperSize="9"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Bevölkerungsbewegung!$A$115</c:f>
          <c:strCache>
            <c:ptCount val="1"/>
          </c:strCache>
        </c:strRef>
      </c:tx>
      <c:overlay val="0"/>
      <c:txPr>
        <a:bodyPr/>
        <a:lstStyle/>
        <a:p>
          <a:pPr>
            <a:defRPr sz="1600"/>
          </a:pPr>
          <a:endParaRPr lang="de-DE"/>
        </a:p>
      </c:txPr>
    </c:title>
    <c:autoTitleDeleted val="0"/>
    <c:plotArea>
      <c:layout/>
      <c:barChart>
        <c:barDir val="bar"/>
        <c:grouping val="clustered"/>
        <c:varyColors val="0"/>
        <c:ser>
          <c:idx val="0"/>
          <c:order val="0"/>
          <c:tx>
            <c:v>Zuzüge</c:v>
          </c:tx>
          <c:spPr>
            <a:solidFill>
              <a:schemeClr val="tx2"/>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Bevölkerungsbewegung!$F$72:$F$83</c:f>
              <c:numCache>
                <c:formatCode>#,##0</c:formatCode>
                <c:ptCount val="12"/>
                <c:pt idx="0">
                  <c:v>1345</c:v>
                </c:pt>
                <c:pt idx="1">
                  <c:v>1160</c:v>
                </c:pt>
                <c:pt idx="2">
                  <c:v>1480</c:v>
                </c:pt>
                <c:pt idx="3">
                  <c:v>1520</c:v>
                </c:pt>
                <c:pt idx="4">
                  <c:v>475</c:v>
                </c:pt>
                <c:pt idx="5">
                  <c:v>310</c:v>
                </c:pt>
                <c:pt idx="6">
                  <c:v>205</c:v>
                </c:pt>
                <c:pt idx="7">
                  <c:v>320</c:v>
                </c:pt>
                <c:pt idx="8">
                  <c:v>595</c:v>
                </c:pt>
                <c:pt idx="9">
                  <c:v>380</c:v>
                </c:pt>
                <c:pt idx="10">
                  <c:v>725</c:v>
                </c:pt>
                <c:pt idx="11" formatCode="#,##0;\-#,##0">
                  <c:v>955</c:v>
                </c:pt>
              </c:numCache>
            </c:numRef>
          </c:val>
          <c:extLst>
            <c:ext xmlns:c16="http://schemas.microsoft.com/office/drawing/2014/chart" uri="{C3380CC4-5D6E-409C-BE32-E72D297353CC}">
              <c16:uniqueId val="{00000000-50F9-4DCB-8C7D-8508E08584DA}"/>
            </c:ext>
          </c:extLst>
        </c:ser>
        <c:ser>
          <c:idx val="1"/>
          <c:order val="1"/>
          <c:tx>
            <c:v>Wegzüge</c:v>
          </c:tx>
          <c:spPr>
            <a:solidFill>
              <a:srgbClr val="C00000"/>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Bevölkerungsbewegung!$G$72:$G$83</c:f>
              <c:numCache>
                <c:formatCode>#,##0</c:formatCode>
                <c:ptCount val="12"/>
                <c:pt idx="0">
                  <c:v>1400</c:v>
                </c:pt>
                <c:pt idx="1">
                  <c:v>1355</c:v>
                </c:pt>
                <c:pt idx="2">
                  <c:v>1465</c:v>
                </c:pt>
                <c:pt idx="3">
                  <c:v>1670</c:v>
                </c:pt>
                <c:pt idx="4">
                  <c:v>545</c:v>
                </c:pt>
                <c:pt idx="5">
                  <c:v>320</c:v>
                </c:pt>
                <c:pt idx="6">
                  <c:v>255</c:v>
                </c:pt>
                <c:pt idx="7">
                  <c:v>390</c:v>
                </c:pt>
                <c:pt idx="8">
                  <c:v>655</c:v>
                </c:pt>
                <c:pt idx="9">
                  <c:v>405</c:v>
                </c:pt>
                <c:pt idx="10">
                  <c:v>790</c:v>
                </c:pt>
                <c:pt idx="11" formatCode="#,##0;\-#,##0">
                  <c:v>975</c:v>
                </c:pt>
              </c:numCache>
            </c:numRef>
          </c:val>
          <c:extLst>
            <c:ext xmlns:c16="http://schemas.microsoft.com/office/drawing/2014/chart" uri="{C3380CC4-5D6E-409C-BE32-E72D297353CC}">
              <c16:uniqueId val="{00000001-50F9-4DCB-8C7D-8508E08584DA}"/>
            </c:ext>
          </c:extLst>
        </c:ser>
        <c:dLbls>
          <c:showLegendKey val="0"/>
          <c:showVal val="0"/>
          <c:showCatName val="0"/>
          <c:showSerName val="0"/>
          <c:showPercent val="0"/>
          <c:showBubbleSize val="0"/>
        </c:dLbls>
        <c:gapWidth val="150"/>
        <c:axId val="223617408"/>
        <c:axId val="223618944"/>
      </c:barChart>
      <c:catAx>
        <c:axId val="223617408"/>
        <c:scaling>
          <c:orientation val="maxMin"/>
        </c:scaling>
        <c:delete val="0"/>
        <c:axPos val="l"/>
        <c:numFmt formatCode="General" sourceLinked="0"/>
        <c:majorTickMark val="out"/>
        <c:minorTickMark val="none"/>
        <c:tickLblPos val="nextTo"/>
        <c:txPr>
          <a:bodyPr/>
          <a:lstStyle/>
          <a:p>
            <a:pPr>
              <a:defRPr sz="1200"/>
            </a:pPr>
            <a:endParaRPr lang="de-DE"/>
          </a:p>
        </c:txPr>
        <c:crossAx val="223618944"/>
        <c:crosses val="autoZero"/>
        <c:auto val="1"/>
        <c:lblAlgn val="ctr"/>
        <c:lblOffset val="100"/>
        <c:noMultiLvlLbl val="0"/>
      </c:catAx>
      <c:valAx>
        <c:axId val="223618944"/>
        <c:scaling>
          <c:orientation val="minMax"/>
        </c:scaling>
        <c:delete val="0"/>
        <c:axPos val="b"/>
        <c:majorGridlines/>
        <c:numFmt formatCode="#,##0" sourceLinked="1"/>
        <c:majorTickMark val="out"/>
        <c:minorTickMark val="none"/>
        <c:tickLblPos val="nextTo"/>
        <c:crossAx val="223617408"/>
        <c:crosses val="max"/>
        <c:crossBetween val="between"/>
      </c:valAx>
    </c:plotArea>
    <c:legend>
      <c:legendPos val="r"/>
      <c:layout>
        <c:manualLayout>
          <c:xMode val="edge"/>
          <c:yMode val="edge"/>
          <c:x val="0.81776011396011394"/>
          <c:y val="0.59853643455098926"/>
          <c:w val="0.12831363281998776"/>
          <c:h val="0.1164402587519026"/>
        </c:manualLayout>
      </c:layout>
      <c:overlay val="1"/>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Anteil der unter 18-</a:t>
            </a:r>
            <a:r>
              <a:rPr lang="de-DE" sz="1200" baseline="0"/>
              <a:t> </a:t>
            </a:r>
            <a:r>
              <a:rPr lang="de-DE" sz="1200"/>
              <a:t>Jährigen nach Stadtbezirken</a:t>
            </a:r>
          </a:p>
        </c:rich>
      </c:tx>
      <c:layout>
        <c:manualLayout>
          <c:xMode val="edge"/>
          <c:yMode val="edge"/>
          <c:x val="0.12085344170688372"/>
          <c:y val="1.5919666911584616E-2"/>
        </c:manualLayout>
      </c:layout>
      <c:overlay val="0"/>
    </c:title>
    <c:autoTitleDeleted val="0"/>
    <c:plotArea>
      <c:layout>
        <c:manualLayout>
          <c:layoutTarget val="inner"/>
          <c:xMode val="edge"/>
          <c:yMode val="edge"/>
          <c:x val="0.26666615800931859"/>
          <c:y val="0.11255526198760063"/>
          <c:w val="0.67398302185910974"/>
          <c:h val="0.76496921529668882"/>
        </c:manualLayout>
      </c:layout>
      <c:barChart>
        <c:barDir val="bar"/>
        <c:grouping val="clustered"/>
        <c:varyColors val="0"/>
        <c:ser>
          <c:idx val="0"/>
          <c:order val="0"/>
          <c:spPr>
            <a:solidFill>
              <a:srgbClr val="34557E"/>
            </a:solidFill>
          </c:spPr>
          <c:invertIfNegative val="0"/>
          <c:cat>
            <c:strRef>
              <c:f>'Unter 18 (HWS)'!$G$32:$G$43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'Unter 18 (HWS)'!$I$32:$I$43</c:f>
              <c:numCache>
                <c:formatCode>#,##0.0</c:formatCode>
                <c:ptCount val="12"/>
                <c:pt idx="0">
                  <c:v>12.975696099121791</c:v>
                </c:pt>
                <c:pt idx="1">
                  <c:v>17.918943533697632</c:v>
                </c:pt>
                <c:pt idx="2">
                  <c:v>16.306850892343121</c:v>
                </c:pt>
                <c:pt idx="3">
                  <c:v>17.41480996068152</c:v>
                </c:pt>
                <c:pt idx="4">
                  <c:v>16.987268841185763</c:v>
                </c:pt>
                <c:pt idx="5">
                  <c:v>20.426533721091261</c:v>
                </c:pt>
                <c:pt idx="6">
                  <c:v>20.740900279991383</c:v>
                </c:pt>
                <c:pt idx="7">
                  <c:v>17.395401432340744</c:v>
                </c:pt>
                <c:pt idx="8">
                  <c:v>17.593602326426755</c:v>
                </c:pt>
                <c:pt idx="9">
                  <c:v>20.017191361340927</c:v>
                </c:pt>
                <c:pt idx="10">
                  <c:v>15.679813935458862</c:v>
                </c:pt>
                <c:pt idx="11">
                  <c:v>15.234772496002327</c:v>
                </c:pt>
              </c:numCache>
            </c:numRef>
          </c:val>
          <c:extLst>
            <c:ext xmlns:c16="http://schemas.microsoft.com/office/drawing/2014/chart" uri="{C3380CC4-5D6E-409C-BE32-E72D297353CC}">
              <c16:uniqueId val="{00000000-0710-4930-85A9-402C66350D52}"/>
            </c:ext>
          </c:extLst>
        </c:ser>
        <c:dLbls>
          <c:showLegendKey val="0"/>
          <c:showVal val="0"/>
          <c:showCatName val="0"/>
          <c:showSerName val="0"/>
          <c:showPercent val="0"/>
          <c:showBubbleSize val="0"/>
        </c:dLbls>
        <c:gapWidth val="99"/>
        <c:axId val="231977344"/>
        <c:axId val="231978880"/>
      </c:barChart>
      <c:catAx>
        <c:axId val="231977344"/>
        <c:scaling>
          <c:orientation val="maxMin"/>
        </c:scaling>
        <c:delete val="0"/>
        <c:axPos val="l"/>
        <c:numFmt formatCode="General" sourceLinked="1"/>
        <c:majorTickMark val="out"/>
        <c:minorTickMark val="none"/>
        <c:tickLblPos val="nextTo"/>
        <c:txPr>
          <a:bodyPr/>
          <a:lstStyle/>
          <a:p>
            <a:pPr>
              <a:defRPr sz="900" b="1"/>
            </a:pPr>
            <a:endParaRPr lang="de-DE"/>
          </a:p>
        </c:txPr>
        <c:crossAx val="231978880"/>
        <c:crosses val="autoZero"/>
        <c:auto val="1"/>
        <c:lblAlgn val="ctr"/>
        <c:lblOffset val="100"/>
        <c:tickLblSkip val="1"/>
        <c:noMultiLvlLbl val="0"/>
      </c:catAx>
      <c:valAx>
        <c:axId val="231978880"/>
        <c:scaling>
          <c:orientation val="minMax"/>
        </c:scaling>
        <c:delete val="0"/>
        <c:axPos val="b"/>
        <c:majorGridlines/>
        <c:title>
          <c:tx>
            <c:rich>
              <a:bodyPr/>
              <a:lstStyle/>
              <a:p>
                <a:pPr>
                  <a:defRPr sz="900" b="1"/>
                </a:pPr>
                <a:r>
                  <a:rPr lang="de-DE" sz="900" b="1"/>
                  <a:t>%</a:t>
                </a:r>
              </a:p>
            </c:rich>
          </c:tx>
          <c:layout>
            <c:manualLayout>
              <c:xMode val="edge"/>
              <c:yMode val="edge"/>
              <c:x val="0.94863841053534148"/>
              <c:y val="0.90158047104577055"/>
            </c:manualLayout>
          </c:layout>
          <c:overlay val="0"/>
        </c:title>
        <c:numFmt formatCode="#,##0" sourceLinked="0"/>
        <c:majorTickMark val="cross"/>
        <c:minorTickMark val="none"/>
        <c:tickLblPos val="nextTo"/>
        <c:txPr>
          <a:bodyPr/>
          <a:lstStyle/>
          <a:p>
            <a:pPr>
              <a:defRPr sz="900" b="1"/>
            </a:pPr>
            <a:endParaRPr lang="de-DE"/>
          </a:p>
        </c:txPr>
        <c:crossAx val="231977344"/>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Anteil der ab 65-Jährigen nach Stadtbezirken</a:t>
            </a:r>
          </a:p>
        </c:rich>
      </c:tx>
      <c:layout>
        <c:manualLayout>
          <c:xMode val="edge"/>
          <c:yMode val="edge"/>
          <c:x val="0.12085344170688372"/>
          <c:y val="1.5919666911584616E-2"/>
        </c:manualLayout>
      </c:layout>
      <c:overlay val="0"/>
    </c:title>
    <c:autoTitleDeleted val="0"/>
    <c:plotArea>
      <c:layout>
        <c:manualLayout>
          <c:layoutTarget val="inner"/>
          <c:xMode val="edge"/>
          <c:yMode val="edge"/>
          <c:x val="0.25629487286311431"/>
          <c:y val="0.1257398998438079"/>
          <c:w val="0.70180706578344376"/>
          <c:h val="0.74200827472901765"/>
        </c:manualLayout>
      </c:layout>
      <c:barChart>
        <c:barDir val="bar"/>
        <c:grouping val="clustered"/>
        <c:varyColors val="0"/>
        <c:ser>
          <c:idx val="0"/>
          <c:order val="0"/>
          <c:tx>
            <c:strRef>
              <c:f>'Über 65 (HWS)'!$D$5</c:f>
              <c:strCache>
                <c:ptCount val="1"/>
              </c:strCache>
            </c:strRef>
          </c:tx>
          <c:spPr>
            <a:solidFill>
              <a:srgbClr val="34557E"/>
            </a:solidFill>
          </c:spPr>
          <c:invertIfNegative val="0"/>
          <c:cat>
            <c:strRef>
              <c:f>'Über 65 (HWS)'!$G$32:$G$43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 65 (HWS)'!$I$32:$I$43</c:f>
              <c:numCache>
                <c:formatCode>#,##0.0</c:formatCode>
                <c:ptCount val="12"/>
                <c:pt idx="0">
                  <c:v>17.562968005445882</c:v>
                </c:pt>
                <c:pt idx="1">
                  <c:v>19.20887877063176</c:v>
                </c:pt>
                <c:pt idx="2">
                  <c:v>18.253777884384746</c:v>
                </c:pt>
                <c:pt idx="3">
                  <c:v>18.514472965592571</c:v>
                </c:pt>
                <c:pt idx="4">
                  <c:v>20.724907063197026</c:v>
                </c:pt>
                <c:pt idx="5">
                  <c:v>16.897506925207757</c:v>
                </c:pt>
                <c:pt idx="6">
                  <c:v>16.254036598493002</c:v>
                </c:pt>
                <c:pt idx="7">
                  <c:v>19.415645617342133</c:v>
                </c:pt>
                <c:pt idx="8">
                  <c:v>17.81818181818182</c:v>
                </c:pt>
                <c:pt idx="9">
                  <c:v>16.603976356797421</c:v>
                </c:pt>
                <c:pt idx="10">
                  <c:v>18.7984496124031</c:v>
                </c:pt>
                <c:pt idx="11">
                  <c:v>18.713662790697676</c:v>
                </c:pt>
              </c:numCache>
            </c:numRef>
          </c:val>
          <c:extLst>
            <c:ext xmlns:c16="http://schemas.microsoft.com/office/drawing/2014/chart" uri="{C3380CC4-5D6E-409C-BE32-E72D297353CC}">
              <c16:uniqueId val="{00000000-63AA-43B1-B1A9-096EE9395417}"/>
            </c:ext>
          </c:extLst>
        </c:ser>
        <c:dLbls>
          <c:showLegendKey val="0"/>
          <c:showVal val="0"/>
          <c:showCatName val="0"/>
          <c:showSerName val="0"/>
          <c:showPercent val="0"/>
          <c:showBubbleSize val="0"/>
        </c:dLbls>
        <c:gapWidth val="99"/>
        <c:axId val="232009088"/>
        <c:axId val="232035456"/>
      </c:barChart>
      <c:catAx>
        <c:axId val="232009088"/>
        <c:scaling>
          <c:orientation val="maxMin"/>
        </c:scaling>
        <c:delete val="0"/>
        <c:axPos val="l"/>
        <c:numFmt formatCode="General" sourceLinked="1"/>
        <c:majorTickMark val="out"/>
        <c:minorTickMark val="none"/>
        <c:tickLblPos val="nextTo"/>
        <c:txPr>
          <a:bodyPr/>
          <a:lstStyle/>
          <a:p>
            <a:pPr>
              <a:defRPr sz="900" b="1"/>
            </a:pPr>
            <a:endParaRPr lang="de-DE"/>
          </a:p>
        </c:txPr>
        <c:crossAx val="232035456"/>
        <c:crosses val="autoZero"/>
        <c:auto val="1"/>
        <c:lblAlgn val="ctr"/>
        <c:lblOffset val="100"/>
        <c:tickLblSkip val="1"/>
        <c:noMultiLvlLbl val="0"/>
      </c:catAx>
      <c:valAx>
        <c:axId val="232035456"/>
        <c:scaling>
          <c:orientation val="minMax"/>
        </c:scaling>
        <c:delete val="0"/>
        <c:axPos val="b"/>
        <c:majorGridlines/>
        <c:title>
          <c:tx>
            <c:rich>
              <a:bodyPr/>
              <a:lstStyle/>
              <a:p>
                <a:pPr>
                  <a:defRPr sz="900" b="1"/>
                </a:pPr>
                <a:r>
                  <a:rPr lang="de-DE" sz="900" b="1"/>
                  <a:t>%</a:t>
                </a:r>
              </a:p>
            </c:rich>
          </c:tx>
          <c:layout>
            <c:manualLayout>
              <c:xMode val="edge"/>
              <c:yMode val="edge"/>
              <c:x val="0.96458706550570072"/>
              <c:y val="0.89140445282177561"/>
            </c:manualLayout>
          </c:layout>
          <c:overlay val="0"/>
        </c:title>
        <c:numFmt formatCode="#,##0" sourceLinked="0"/>
        <c:majorTickMark val="cross"/>
        <c:minorTickMark val="none"/>
        <c:tickLblPos val="nextTo"/>
        <c:txPr>
          <a:bodyPr/>
          <a:lstStyle/>
          <a:p>
            <a:pPr>
              <a:defRPr sz="900" b="1"/>
            </a:pPr>
            <a:endParaRPr lang="de-DE"/>
          </a:p>
        </c:txPr>
        <c:crossAx val="23200908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oddHeader>&amp;N</c:oddHeader>
      <c:oddFooter>Seite &amp;S</c:oddFooter>
    </c:headerFooter>
    <c:pageMargins b="0.78740157499999996" l="0.70000000000000062" r="0.70000000000000062" t="0.78740157499999996" header="0.30000000000000032" footer="0.30000000000000032"/>
    <c:pageSetup paperSize="9" orientation="portrait" useFirstPageNumber="1" horizontalDpi="300"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a:t>Alterspyramide der Stadt Ingolstadt am 31.12.2020
(Nur Hauptwohnsitz)</a:t>
            </a:r>
          </a:p>
        </c:rich>
      </c:tx>
      <c:layout>
        <c:manualLayout>
          <c:xMode val="edge"/>
          <c:yMode val="edge"/>
          <c:x val="0.21985862139572979"/>
          <c:y val="9.9091659785301468E-3"/>
        </c:manualLayout>
      </c:layout>
      <c:overlay val="0"/>
      <c:spPr>
        <a:solidFill>
          <a:srgbClr val="FFFFFF"/>
        </a:solidFill>
        <a:ln w="3175">
          <a:noFill/>
          <a:prstDash val="solid"/>
        </a:ln>
      </c:spPr>
    </c:title>
    <c:autoTitleDeleted val="0"/>
    <c:plotArea>
      <c:layout>
        <c:manualLayout>
          <c:layoutTarget val="inner"/>
          <c:xMode val="edge"/>
          <c:yMode val="edge"/>
          <c:x val="3.1037540831055612E-2"/>
          <c:y val="5.6782985991173533E-2"/>
          <c:w val="0.93556015933609749"/>
          <c:h val="0.86310138706583572"/>
        </c:manualLayout>
      </c:layout>
      <c:barChart>
        <c:barDir val="bar"/>
        <c:grouping val="clustered"/>
        <c:varyColors val="0"/>
        <c:ser>
          <c:idx val="1"/>
          <c:order val="0"/>
          <c:tx>
            <c:strRef>
              <c:f>'Altersgliederung (HWS)'!$B$5</c:f>
              <c:strCache>
                <c:ptCount val="1"/>
                <c:pt idx="0">
                  <c:v>männlich</c:v>
                </c:pt>
              </c:strCache>
            </c:strRef>
          </c:tx>
          <c:spPr>
            <a:solidFill>
              <a:srgbClr val="687D9E"/>
            </a:solidFill>
            <a:ln w="12700">
              <a:solidFill>
                <a:srgbClr val="000000"/>
              </a:solidFill>
              <a:prstDash val="solid"/>
            </a:ln>
          </c:spPr>
          <c:invertIfNegative val="0"/>
          <c:cat>
            <c:numRef>
              <c:f>('Altersgliederung (HWS)'!$A$8:$A$60,'Altersgliederung (HWS)'!$D$8:$D$61)</c:f>
              <c:numCache>
                <c:formatCode>General</c:formatCode>
                <c:ptCount val="10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numCache>
            </c:numRef>
          </c:cat>
          <c:val>
            <c:numRef>
              <c:f>('Altersgliederung (HWS)'!$B$8:$B$60,'Altersgliederung (HWS)'!$E$8:$E$61)</c:f>
              <c:numCache>
                <c:formatCode>#,##0;#,##0;0</c:formatCode>
                <c:ptCount val="107"/>
                <c:pt idx="0">
                  <c:v>-760</c:v>
                </c:pt>
                <c:pt idx="1">
                  <c:v>-765</c:v>
                </c:pt>
                <c:pt idx="2">
                  <c:v>-755</c:v>
                </c:pt>
                <c:pt idx="3">
                  <c:v>-740</c:v>
                </c:pt>
                <c:pt idx="4">
                  <c:v>-705</c:v>
                </c:pt>
                <c:pt idx="5">
                  <c:v>-665</c:v>
                </c:pt>
                <c:pt idx="6">
                  <c:v>-700</c:v>
                </c:pt>
                <c:pt idx="7">
                  <c:v>-680</c:v>
                </c:pt>
                <c:pt idx="8">
                  <c:v>-655</c:v>
                </c:pt>
                <c:pt idx="9">
                  <c:v>-620</c:v>
                </c:pt>
                <c:pt idx="10">
                  <c:v>-645</c:v>
                </c:pt>
                <c:pt idx="11">
                  <c:v>-565</c:v>
                </c:pt>
                <c:pt idx="12">
                  <c:v>-610</c:v>
                </c:pt>
                <c:pt idx="13">
                  <c:v>-635</c:v>
                </c:pt>
                <c:pt idx="14">
                  <c:v>-645</c:v>
                </c:pt>
                <c:pt idx="15">
                  <c:v>-615</c:v>
                </c:pt>
                <c:pt idx="16">
                  <c:v>-585</c:v>
                </c:pt>
                <c:pt idx="17">
                  <c:v>-645</c:v>
                </c:pt>
                <c:pt idx="18">
                  <c:v>-675</c:v>
                </c:pt>
                <c:pt idx="19">
                  <c:v>-715</c:v>
                </c:pt>
                <c:pt idx="20">
                  <c:v>-795</c:v>
                </c:pt>
                <c:pt idx="21">
                  <c:v>-860</c:v>
                </c:pt>
                <c:pt idx="22">
                  <c:v>-950</c:v>
                </c:pt>
                <c:pt idx="23">
                  <c:v>-975</c:v>
                </c:pt>
                <c:pt idx="24">
                  <c:v>-970</c:v>
                </c:pt>
                <c:pt idx="25">
                  <c:v>-1015</c:v>
                </c:pt>
                <c:pt idx="26">
                  <c:v>-1055</c:v>
                </c:pt>
                <c:pt idx="27">
                  <c:v>-1135</c:v>
                </c:pt>
                <c:pt idx="28">
                  <c:v>-1110</c:v>
                </c:pt>
                <c:pt idx="29">
                  <c:v>-1205</c:v>
                </c:pt>
                <c:pt idx="30">
                  <c:v>-1250</c:v>
                </c:pt>
                <c:pt idx="31">
                  <c:v>-1260</c:v>
                </c:pt>
                <c:pt idx="32">
                  <c:v>-1315</c:v>
                </c:pt>
                <c:pt idx="33">
                  <c:v>-1270</c:v>
                </c:pt>
                <c:pt idx="34">
                  <c:v>-1255</c:v>
                </c:pt>
                <c:pt idx="35">
                  <c:v>-1215</c:v>
                </c:pt>
                <c:pt idx="36">
                  <c:v>-1140</c:v>
                </c:pt>
                <c:pt idx="37">
                  <c:v>-1110</c:v>
                </c:pt>
                <c:pt idx="38">
                  <c:v>-1090</c:v>
                </c:pt>
                <c:pt idx="39">
                  <c:v>-1035</c:v>
                </c:pt>
                <c:pt idx="40">
                  <c:v>-1040</c:v>
                </c:pt>
                <c:pt idx="41">
                  <c:v>-1030</c:v>
                </c:pt>
                <c:pt idx="42">
                  <c:v>-1000</c:v>
                </c:pt>
                <c:pt idx="43">
                  <c:v>-995</c:v>
                </c:pt>
                <c:pt idx="44">
                  <c:v>-970</c:v>
                </c:pt>
                <c:pt idx="45">
                  <c:v>-880</c:v>
                </c:pt>
                <c:pt idx="46">
                  <c:v>-955</c:v>
                </c:pt>
                <c:pt idx="47">
                  <c:v>-845</c:v>
                </c:pt>
                <c:pt idx="48">
                  <c:v>-910</c:v>
                </c:pt>
                <c:pt idx="49">
                  <c:v>-975</c:v>
                </c:pt>
                <c:pt idx="50">
                  <c:v>-1025</c:v>
                </c:pt>
                <c:pt idx="51">
                  <c:v>-1065</c:v>
                </c:pt>
                <c:pt idx="52">
                  <c:v>-1085</c:v>
                </c:pt>
                <c:pt idx="53">
                  <c:v>-1025</c:v>
                </c:pt>
                <c:pt idx="54">
                  <c:v>-1045</c:v>
                </c:pt>
                <c:pt idx="55">
                  <c:v>-1000</c:v>
                </c:pt>
                <c:pt idx="56">
                  <c:v>-1055</c:v>
                </c:pt>
                <c:pt idx="57">
                  <c:v>-965</c:v>
                </c:pt>
                <c:pt idx="58">
                  <c:v>-920</c:v>
                </c:pt>
                <c:pt idx="59">
                  <c:v>-1020</c:v>
                </c:pt>
                <c:pt idx="60">
                  <c:v>-865</c:v>
                </c:pt>
                <c:pt idx="61">
                  <c:v>-850</c:v>
                </c:pt>
                <c:pt idx="62">
                  <c:v>-785</c:v>
                </c:pt>
                <c:pt idx="63">
                  <c:v>-795</c:v>
                </c:pt>
                <c:pt idx="64">
                  <c:v>-730</c:v>
                </c:pt>
                <c:pt idx="65">
                  <c:v>-690</c:v>
                </c:pt>
                <c:pt idx="66">
                  <c:v>-640</c:v>
                </c:pt>
                <c:pt idx="67">
                  <c:v>-585</c:v>
                </c:pt>
                <c:pt idx="68">
                  <c:v>-625</c:v>
                </c:pt>
                <c:pt idx="69">
                  <c:v>-585</c:v>
                </c:pt>
                <c:pt idx="70">
                  <c:v>-550</c:v>
                </c:pt>
                <c:pt idx="71">
                  <c:v>-500</c:v>
                </c:pt>
                <c:pt idx="72">
                  <c:v>-490</c:v>
                </c:pt>
                <c:pt idx="73">
                  <c:v>-500</c:v>
                </c:pt>
                <c:pt idx="74">
                  <c:v>-445</c:v>
                </c:pt>
                <c:pt idx="75">
                  <c:v>-375</c:v>
                </c:pt>
                <c:pt idx="76">
                  <c:v>-460</c:v>
                </c:pt>
                <c:pt idx="77">
                  <c:v>-405</c:v>
                </c:pt>
                <c:pt idx="78">
                  <c:v>-460</c:v>
                </c:pt>
                <c:pt idx="79">
                  <c:v>-480</c:v>
                </c:pt>
                <c:pt idx="80">
                  <c:v>-495</c:v>
                </c:pt>
                <c:pt idx="81">
                  <c:v>-505</c:v>
                </c:pt>
                <c:pt idx="82">
                  <c:v>-410</c:v>
                </c:pt>
                <c:pt idx="83">
                  <c:v>-345</c:v>
                </c:pt>
                <c:pt idx="84">
                  <c:v>-275</c:v>
                </c:pt>
                <c:pt idx="85">
                  <c:v>-270</c:v>
                </c:pt>
                <c:pt idx="86">
                  <c:v>-210</c:v>
                </c:pt>
                <c:pt idx="87">
                  <c:v>-170</c:v>
                </c:pt>
                <c:pt idx="88">
                  <c:v>-125</c:v>
                </c:pt>
                <c:pt idx="89">
                  <c:v>-95</c:v>
                </c:pt>
                <c:pt idx="90">
                  <c:v>-110</c:v>
                </c:pt>
                <c:pt idx="91">
                  <c:v>-75</c:v>
                </c:pt>
                <c:pt idx="92">
                  <c:v>-50</c:v>
                </c:pt>
                <c:pt idx="93">
                  <c:v>-50</c:v>
                </c:pt>
                <c:pt idx="94">
                  <c:v>-30</c:v>
                </c:pt>
                <c:pt idx="95">
                  <c:v>-20</c:v>
                </c:pt>
                <c:pt idx="96">
                  <c:v>-10</c:v>
                </c:pt>
                <c:pt idx="97">
                  <c:v>-10</c:v>
                </c:pt>
                <c:pt idx="98">
                  <c:v>-5</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0-9983-46CE-9BB2-78CB9735F16F}"/>
            </c:ext>
          </c:extLst>
        </c:ser>
        <c:ser>
          <c:idx val="2"/>
          <c:order val="1"/>
          <c:tx>
            <c:strRef>
              <c:f>'Altersgliederung (HWS)'!$C$5</c:f>
              <c:strCache>
                <c:ptCount val="1"/>
                <c:pt idx="0">
                  <c:v>weiblich</c:v>
                </c:pt>
              </c:strCache>
            </c:strRef>
          </c:tx>
          <c:spPr>
            <a:solidFill>
              <a:srgbClr val="DD88A0"/>
            </a:solidFill>
            <a:ln w="12700">
              <a:solidFill>
                <a:srgbClr val="000000"/>
              </a:solidFill>
              <a:prstDash val="solid"/>
            </a:ln>
          </c:spPr>
          <c:invertIfNegative val="0"/>
          <c:cat>
            <c:numRef>
              <c:f>('Altersgliederung (HWS)'!$A$8:$A$60,'Altersgliederung (HWS)'!$D$8:$D$61)</c:f>
              <c:numCache>
                <c:formatCode>General</c:formatCode>
                <c:ptCount val="10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numCache>
            </c:numRef>
          </c:cat>
          <c:val>
            <c:numRef>
              <c:f>('Altersgliederung (HWS)'!$C$8:$C$60,'Altersgliederung (HWS)'!$F$8:$F$61)</c:f>
              <c:numCache>
                <c:formatCode>General</c:formatCode>
                <c:ptCount val="107"/>
                <c:pt idx="0" formatCode="#,##0;#,##0;0">
                  <c:v>725</c:v>
                </c:pt>
                <c:pt idx="1">
                  <c:v>740</c:v>
                </c:pt>
                <c:pt idx="2">
                  <c:v>750</c:v>
                </c:pt>
                <c:pt idx="3">
                  <c:v>695</c:v>
                </c:pt>
                <c:pt idx="4">
                  <c:v>690</c:v>
                </c:pt>
                <c:pt idx="5">
                  <c:v>650</c:v>
                </c:pt>
                <c:pt idx="6">
                  <c:v>660</c:v>
                </c:pt>
                <c:pt idx="7">
                  <c:v>625</c:v>
                </c:pt>
                <c:pt idx="8">
                  <c:v>590</c:v>
                </c:pt>
                <c:pt idx="9">
                  <c:v>585</c:v>
                </c:pt>
                <c:pt idx="10">
                  <c:v>595</c:v>
                </c:pt>
                <c:pt idx="11">
                  <c:v>565</c:v>
                </c:pt>
                <c:pt idx="12">
                  <c:v>575</c:v>
                </c:pt>
                <c:pt idx="13">
                  <c:v>600</c:v>
                </c:pt>
                <c:pt idx="14">
                  <c:v>595</c:v>
                </c:pt>
                <c:pt idx="15">
                  <c:v>530</c:v>
                </c:pt>
                <c:pt idx="16">
                  <c:v>635</c:v>
                </c:pt>
                <c:pt idx="17">
                  <c:v>585</c:v>
                </c:pt>
                <c:pt idx="18">
                  <c:v>620</c:v>
                </c:pt>
                <c:pt idx="19">
                  <c:v>545</c:v>
                </c:pt>
                <c:pt idx="20">
                  <c:v>635</c:v>
                </c:pt>
                <c:pt idx="21">
                  <c:v>650</c:v>
                </c:pt>
                <c:pt idx="22">
                  <c:v>685</c:v>
                </c:pt>
                <c:pt idx="23">
                  <c:v>765</c:v>
                </c:pt>
                <c:pt idx="24">
                  <c:v>885</c:v>
                </c:pt>
                <c:pt idx="25">
                  <c:v>805</c:v>
                </c:pt>
                <c:pt idx="26">
                  <c:v>940</c:v>
                </c:pt>
                <c:pt idx="27">
                  <c:v>970</c:v>
                </c:pt>
                <c:pt idx="28">
                  <c:v>980</c:v>
                </c:pt>
                <c:pt idx="29">
                  <c:v>1090</c:v>
                </c:pt>
                <c:pt idx="30">
                  <c:v>1085</c:v>
                </c:pt>
                <c:pt idx="31">
                  <c:v>1130</c:v>
                </c:pt>
                <c:pt idx="32">
                  <c:v>1100</c:v>
                </c:pt>
                <c:pt idx="33">
                  <c:v>1065</c:v>
                </c:pt>
                <c:pt idx="34">
                  <c:v>1045</c:v>
                </c:pt>
                <c:pt idx="35">
                  <c:v>995</c:v>
                </c:pt>
                <c:pt idx="36">
                  <c:v>980</c:v>
                </c:pt>
                <c:pt idx="37">
                  <c:v>970</c:v>
                </c:pt>
                <c:pt idx="38">
                  <c:v>970</c:v>
                </c:pt>
                <c:pt idx="39">
                  <c:v>990</c:v>
                </c:pt>
                <c:pt idx="40">
                  <c:v>965</c:v>
                </c:pt>
                <c:pt idx="41">
                  <c:v>960</c:v>
                </c:pt>
                <c:pt idx="42">
                  <c:v>870</c:v>
                </c:pt>
                <c:pt idx="43">
                  <c:v>860</c:v>
                </c:pt>
                <c:pt idx="44">
                  <c:v>830</c:v>
                </c:pt>
                <c:pt idx="45">
                  <c:v>870</c:v>
                </c:pt>
                <c:pt idx="46">
                  <c:v>855</c:v>
                </c:pt>
                <c:pt idx="47">
                  <c:v>845</c:v>
                </c:pt>
                <c:pt idx="48">
                  <c:v>825</c:v>
                </c:pt>
                <c:pt idx="49">
                  <c:v>895</c:v>
                </c:pt>
                <c:pt idx="50">
                  <c:v>895</c:v>
                </c:pt>
                <c:pt idx="51">
                  <c:v>920</c:v>
                </c:pt>
                <c:pt idx="52">
                  <c:v>955</c:v>
                </c:pt>
                <c:pt idx="53" formatCode="#,##0;#,##0;0">
                  <c:v>995</c:v>
                </c:pt>
                <c:pt idx="54" formatCode="#,##0;#,##0;0">
                  <c:v>945</c:v>
                </c:pt>
                <c:pt idx="55" formatCode="#,##0;#,##0;0">
                  <c:v>990</c:v>
                </c:pt>
                <c:pt idx="56" formatCode="#,##0;#,##0;0">
                  <c:v>920</c:v>
                </c:pt>
                <c:pt idx="57" formatCode="#,##0;#,##0;0">
                  <c:v>950</c:v>
                </c:pt>
                <c:pt idx="58" formatCode="#,##0;#,##0;0">
                  <c:v>890</c:v>
                </c:pt>
                <c:pt idx="59" formatCode="#,##0;#,##0;0">
                  <c:v>885</c:v>
                </c:pt>
                <c:pt idx="60" formatCode="#,##0;#,##0;0">
                  <c:v>880</c:v>
                </c:pt>
                <c:pt idx="61" formatCode="#,##0;#,##0;0">
                  <c:v>865</c:v>
                </c:pt>
                <c:pt idx="62" formatCode="#,##0;#,##0;0">
                  <c:v>860</c:v>
                </c:pt>
                <c:pt idx="63" formatCode="#,##0;#,##0;0">
                  <c:v>810</c:v>
                </c:pt>
                <c:pt idx="64" formatCode="#,##0;#,##0;0">
                  <c:v>785</c:v>
                </c:pt>
                <c:pt idx="65" formatCode="#,##0;#,##0;0">
                  <c:v>755</c:v>
                </c:pt>
                <c:pt idx="66" formatCode="#,##0;#,##0;0">
                  <c:v>755</c:v>
                </c:pt>
                <c:pt idx="67" formatCode="#,##0;#,##0;0">
                  <c:v>690</c:v>
                </c:pt>
                <c:pt idx="68" formatCode="#,##0;#,##0;0">
                  <c:v>700</c:v>
                </c:pt>
                <c:pt idx="69" formatCode="#,##0;#,##0;0">
                  <c:v>645</c:v>
                </c:pt>
                <c:pt idx="70" formatCode="#,##0;#,##0;0">
                  <c:v>690</c:v>
                </c:pt>
                <c:pt idx="71" formatCode="#,##0;#,##0;0">
                  <c:v>650</c:v>
                </c:pt>
                <c:pt idx="72" formatCode="#,##0;#,##0;0">
                  <c:v>590</c:v>
                </c:pt>
                <c:pt idx="73" formatCode="#,##0;#,##0;0">
                  <c:v>590</c:v>
                </c:pt>
                <c:pt idx="74" formatCode="#,##0;#,##0;0">
                  <c:v>490</c:v>
                </c:pt>
                <c:pt idx="75" formatCode="#,##0;#,##0;0">
                  <c:v>460</c:v>
                </c:pt>
                <c:pt idx="76" formatCode="#,##0;#,##0;0">
                  <c:v>530</c:v>
                </c:pt>
                <c:pt idx="77" formatCode="#,##0;#,##0;0">
                  <c:v>560</c:v>
                </c:pt>
                <c:pt idx="78" formatCode="#,##0;#,##0;0">
                  <c:v>555</c:v>
                </c:pt>
                <c:pt idx="79" formatCode="#,##0;#,##0;0">
                  <c:v>655</c:v>
                </c:pt>
                <c:pt idx="80" formatCode="#,##0;#,##0;0">
                  <c:v>630</c:v>
                </c:pt>
                <c:pt idx="81" formatCode="#,##0;#,##0;0">
                  <c:v>605</c:v>
                </c:pt>
                <c:pt idx="82" formatCode="#,##0;#,##0;0">
                  <c:v>570</c:v>
                </c:pt>
                <c:pt idx="83" formatCode="#,##0;#,##0;0">
                  <c:v>530</c:v>
                </c:pt>
                <c:pt idx="84" formatCode="#,##0;#,##0;0">
                  <c:v>435</c:v>
                </c:pt>
                <c:pt idx="85" formatCode="#,##0;#,##0;0">
                  <c:v>385</c:v>
                </c:pt>
                <c:pt idx="86" formatCode="#,##0;#,##0;0">
                  <c:v>345</c:v>
                </c:pt>
                <c:pt idx="87" formatCode="#,##0;#,##0;0">
                  <c:v>265</c:v>
                </c:pt>
                <c:pt idx="88" formatCode="#,##0;#,##0;0">
                  <c:v>230</c:v>
                </c:pt>
                <c:pt idx="89" formatCode="#,##0;#,##0;0">
                  <c:v>195</c:v>
                </c:pt>
                <c:pt idx="90" formatCode="#,##0;#,##0;0">
                  <c:v>190</c:v>
                </c:pt>
                <c:pt idx="91" formatCode="#,##0;#,##0;0">
                  <c:v>175</c:v>
                </c:pt>
                <c:pt idx="92" formatCode="#,##0;#,##0;0">
                  <c:v>120</c:v>
                </c:pt>
                <c:pt idx="93" formatCode="#,##0;#,##0;0">
                  <c:v>100</c:v>
                </c:pt>
                <c:pt idx="94" formatCode="#,##0;#,##0;0">
                  <c:v>95</c:v>
                </c:pt>
                <c:pt idx="95" formatCode="#,##0;#,##0;0">
                  <c:v>45</c:v>
                </c:pt>
                <c:pt idx="96" formatCode="#,##0;#,##0;0">
                  <c:v>35</c:v>
                </c:pt>
                <c:pt idx="97" formatCode="#,##0;#,##0;0">
                  <c:v>35</c:v>
                </c:pt>
                <c:pt idx="98" formatCode="#,##0;#,##0;0">
                  <c:v>20</c:v>
                </c:pt>
                <c:pt idx="99" formatCode="#,##0;#,##0;0">
                  <c:v>10</c:v>
                </c:pt>
                <c:pt idx="100" formatCode="#,##0;#,##0;0">
                  <c:v>10</c:v>
                </c:pt>
                <c:pt idx="101" formatCode="#,##0;#,##0;0">
                  <c:v>0</c:v>
                </c:pt>
                <c:pt idx="102" formatCode="#,##0;#,##0;0">
                  <c:v>0</c:v>
                </c:pt>
                <c:pt idx="103" formatCode="#,##0;#,##0;0">
                  <c:v>0</c:v>
                </c:pt>
                <c:pt idx="104" formatCode="#,##0;#,##0;0">
                  <c:v>0</c:v>
                </c:pt>
                <c:pt idx="105" formatCode="#,##0;#,##0;0">
                  <c:v>0</c:v>
                </c:pt>
              </c:numCache>
            </c:numRef>
          </c:val>
          <c:extLst>
            <c:ext xmlns:c16="http://schemas.microsoft.com/office/drawing/2014/chart" uri="{C3380CC4-5D6E-409C-BE32-E72D297353CC}">
              <c16:uniqueId val="{00000001-9983-46CE-9BB2-78CB9735F16F}"/>
            </c:ext>
          </c:extLst>
        </c:ser>
        <c:dLbls>
          <c:showLegendKey val="0"/>
          <c:showVal val="0"/>
          <c:showCatName val="0"/>
          <c:showSerName val="0"/>
          <c:showPercent val="0"/>
          <c:showBubbleSize val="0"/>
        </c:dLbls>
        <c:gapWidth val="0"/>
        <c:overlap val="100"/>
        <c:axId val="232259968"/>
        <c:axId val="232261504"/>
      </c:barChart>
      <c:catAx>
        <c:axId val="232259968"/>
        <c:scaling>
          <c:orientation val="minMax"/>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de-DE"/>
          </a:p>
        </c:txPr>
        <c:crossAx val="232261504"/>
        <c:crosses val="autoZero"/>
        <c:auto val="0"/>
        <c:lblAlgn val="ctr"/>
        <c:lblOffset val="100"/>
        <c:tickLblSkip val="10"/>
        <c:tickMarkSkip val="10"/>
        <c:noMultiLvlLbl val="0"/>
      </c:catAx>
      <c:valAx>
        <c:axId val="232261504"/>
        <c:scaling>
          <c:orientation val="minMax"/>
          <c:max val="1400"/>
          <c:min val="-1400"/>
        </c:scaling>
        <c:delete val="0"/>
        <c:axPos val="b"/>
        <c:majorGridlines>
          <c:spPr>
            <a:ln w="3175">
              <a:solidFill>
                <a:srgbClr val="000000"/>
              </a:solidFill>
              <a:prstDash val="solid"/>
            </a:ln>
          </c:spPr>
        </c:majorGridlines>
        <c:numFmt formatCode="#\ ##0;#\ ##0" sourceLinked="0"/>
        <c:majorTickMark val="cross"/>
        <c:minorTickMark val="none"/>
        <c:tickLblPos val="nextTo"/>
        <c:spPr>
          <a:ln w="3175">
            <a:solidFill>
              <a:srgbClr val="000000"/>
            </a:solidFill>
            <a:prstDash val="solid"/>
          </a:ln>
        </c:spPr>
        <c:txPr>
          <a:bodyPr rot="-5400000" vert="horz"/>
          <a:lstStyle/>
          <a:p>
            <a:pPr>
              <a:defRPr sz="1200" b="1" i="0" u="none" strike="noStrike" baseline="0">
                <a:solidFill>
                  <a:srgbClr val="000000"/>
                </a:solidFill>
                <a:latin typeface="Arial"/>
                <a:ea typeface="Arial"/>
                <a:cs typeface="Arial"/>
              </a:defRPr>
            </a:pPr>
            <a:endParaRPr lang="de-DE"/>
          </a:p>
        </c:txPr>
        <c:crossAx val="232259968"/>
        <c:crosses val="autoZero"/>
        <c:crossBetween val="between"/>
        <c:majorUnit val="100"/>
      </c:valAx>
      <c:spPr>
        <a:noFill/>
        <a:ln w="12700">
          <a:solidFill>
            <a:srgbClr val="808080"/>
          </a:solidFill>
          <a:prstDash val="solid"/>
        </a:ln>
      </c:spPr>
    </c:plotArea>
    <c:legend>
      <c:legendPos val="r"/>
      <c:layout>
        <c:manualLayout>
          <c:xMode val="edge"/>
          <c:yMode val="edge"/>
          <c:x val="0.73251396595088536"/>
          <c:y val="0.1083476934493136"/>
          <c:w val="0.19024543474619185"/>
          <c:h val="7.6052090309520523E-2"/>
        </c:manualLayout>
      </c:layout>
      <c:overlay val="0"/>
      <c:spPr>
        <a:solidFill>
          <a:srgbClr val="FFFFFF"/>
        </a:solidFill>
        <a:ln w="3175">
          <a:solidFill>
            <a:srgbClr val="000000"/>
          </a:solidFill>
          <a:prstDash val="solid"/>
        </a:ln>
      </c:spPr>
      <c:txPr>
        <a:bodyPr/>
        <a:lstStyle/>
        <a:p>
          <a:pPr>
            <a:defRPr sz="1140" b="1"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noFill/>
      <a:prstDash val="solid"/>
    </a:ln>
  </c:spPr>
  <c:txPr>
    <a:bodyPr/>
    <a:lstStyle/>
    <a:p>
      <a:pPr>
        <a:defRPr sz="1200" b="1" i="0" u="none" strike="noStrike" baseline="0">
          <a:solidFill>
            <a:srgbClr val="000000"/>
          </a:solidFill>
          <a:latin typeface="Arial"/>
          <a:ea typeface="Arial"/>
          <a:cs typeface="Arial"/>
        </a:defRPr>
      </a:pPr>
      <a:endParaRPr lang="de-DE"/>
    </a:p>
  </c:txPr>
  <c:printSettings>
    <c:headerFooter alignWithMargins="0">
      <c:oddHeader>&amp;B</c:oddHeader>
      <c:oddFooter>Seite &amp;S</c:oddFooter>
    </c:headerFooter>
    <c:pageMargins b="0.98425196899999956" l="0.78740157499999996" r="0.78740157499999996" t="0.98425196899999956" header="0.51181102300000003" footer="0.51181102300000003"/>
    <c:pageSetup paperSize="9" orientation="landscape" horizontalDpi="300"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Religionszugehörigkeit der Bevölkerung nach Stadtbezirken</a:t>
            </a:r>
          </a:p>
        </c:rich>
      </c:tx>
      <c:layout>
        <c:manualLayout>
          <c:xMode val="edge"/>
          <c:yMode val="edge"/>
          <c:x val="0.16086077383363467"/>
          <c:y val="3.40136952154724E-2"/>
        </c:manualLayout>
      </c:layout>
      <c:overlay val="0"/>
    </c:title>
    <c:autoTitleDeleted val="0"/>
    <c:plotArea>
      <c:layout>
        <c:manualLayout>
          <c:layoutTarget val="inner"/>
          <c:xMode val="edge"/>
          <c:yMode val="edge"/>
          <c:x val="0.23827888044734774"/>
          <c:y val="0.12368583797155278"/>
          <c:w val="0.71141351656389784"/>
          <c:h val="0.72166234109004457"/>
        </c:manualLayout>
      </c:layout>
      <c:barChart>
        <c:barDir val="bar"/>
        <c:grouping val="stacked"/>
        <c:varyColors val="0"/>
        <c:ser>
          <c:idx val="0"/>
          <c:order val="0"/>
          <c:tx>
            <c:strRef>
              <c:f>'UBZ-Rel (HWS)'!$D$6</c:f>
              <c:strCache>
                <c:ptCount val="1"/>
                <c:pt idx="0">
                  <c:v>evangelisch</c:v>
                </c:pt>
              </c:strCache>
            </c:strRef>
          </c:tx>
          <c:spPr>
            <a:solidFill>
              <a:srgbClr val="1E3F6D"/>
            </a:solidFill>
          </c:spPr>
          <c:invertIfNegative val="0"/>
          <c:dLbls>
            <c:spPr>
              <a:noFill/>
              <a:ln>
                <a:noFill/>
              </a:ln>
              <a:effectLst/>
            </c:spPr>
            <c:txPr>
              <a:bodyPr/>
              <a:lstStyle/>
              <a:p>
                <a:pPr>
                  <a:defRPr b="1">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'UBZ-Rel (HWS)'!$B$72:$B$83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'UBZ-Rel (HWS)'!$E$72:$E$83</c:f>
              <c:numCache>
                <c:formatCode>#,##0.0</c:formatCode>
                <c:ptCount val="12"/>
                <c:pt idx="0">
                  <c:v>13.016542991354074</c:v>
                </c:pt>
                <c:pt idx="1">
                  <c:v>14.065346083788707</c:v>
                </c:pt>
                <c:pt idx="2">
                  <c:v>13.437919785070044</c:v>
                </c:pt>
                <c:pt idx="3">
                  <c:v>13.706858890345128</c:v>
                </c:pt>
                <c:pt idx="4">
                  <c:v>16.197379425703932</c:v>
                </c:pt>
                <c:pt idx="5">
                  <c:v>11.992798781332226</c:v>
                </c:pt>
                <c:pt idx="6">
                  <c:v>13.051906095197072</c:v>
                </c:pt>
                <c:pt idx="7">
                  <c:v>12.193742932529213</c:v>
                </c:pt>
                <c:pt idx="8">
                  <c:v>10.614322064703744</c:v>
                </c:pt>
                <c:pt idx="9">
                  <c:v>17.674868378639733</c:v>
                </c:pt>
                <c:pt idx="10">
                  <c:v>16.455082856865975</c:v>
                </c:pt>
                <c:pt idx="11">
                  <c:v>15.016717546154965</c:v>
                </c:pt>
              </c:numCache>
            </c:numRef>
          </c:val>
          <c:extLst>
            <c:ext xmlns:c16="http://schemas.microsoft.com/office/drawing/2014/chart" uri="{C3380CC4-5D6E-409C-BE32-E72D297353CC}">
              <c16:uniqueId val="{00000000-13DE-47BC-B791-390D637EF399}"/>
            </c:ext>
          </c:extLst>
        </c:ser>
        <c:ser>
          <c:idx val="1"/>
          <c:order val="1"/>
          <c:tx>
            <c:strRef>
              <c:f>'UBZ-Rel (HWS)'!$F$6</c:f>
              <c:strCache>
                <c:ptCount val="1"/>
                <c:pt idx="0">
                  <c:v>röm.-kath.</c:v>
                </c:pt>
              </c:strCache>
            </c:strRef>
          </c:tx>
          <c:spPr>
            <a:solidFill>
              <a:srgbClr val="B31D4B"/>
            </a:solidFill>
          </c:spPr>
          <c:invertIfNegative val="0"/>
          <c:dLbls>
            <c:spPr>
              <a:noFill/>
              <a:ln>
                <a:noFill/>
              </a:ln>
              <a:effectLst/>
            </c:spPr>
            <c:txPr>
              <a:bodyPr/>
              <a:lstStyle/>
              <a:p>
                <a:pPr>
                  <a:defRPr b="1">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'UBZ-Rel (HWS)'!$B$72:$B$83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'UBZ-Rel (HWS)'!$G$72:$G$83</c:f>
              <c:numCache>
                <c:formatCode>0.0</c:formatCode>
                <c:ptCount val="12"/>
                <c:pt idx="0">
                  <c:v>37.85145346858193</c:v>
                </c:pt>
                <c:pt idx="1">
                  <c:v>26.030282331511838</c:v>
                </c:pt>
                <c:pt idx="2">
                  <c:v>30.987334484743812</c:v>
                </c:pt>
                <c:pt idx="3">
                  <c:v>38.057011795543907</c:v>
                </c:pt>
                <c:pt idx="4">
                  <c:v>46.203884397360838</c:v>
                </c:pt>
                <c:pt idx="5">
                  <c:v>56.155657111203439</c:v>
                </c:pt>
                <c:pt idx="6">
                  <c:v>46.887788068059443</c:v>
                </c:pt>
                <c:pt idx="7">
                  <c:v>46.494534489257447</c:v>
                </c:pt>
                <c:pt idx="8">
                  <c:v>45.710650672482736</c:v>
                </c:pt>
                <c:pt idx="9">
                  <c:v>48.533361985602234</c:v>
                </c:pt>
                <c:pt idx="10">
                  <c:v>34.780501986626611</c:v>
                </c:pt>
                <c:pt idx="11">
                  <c:v>40.834423608082574</c:v>
                </c:pt>
              </c:numCache>
            </c:numRef>
          </c:val>
          <c:extLst>
            <c:ext xmlns:c16="http://schemas.microsoft.com/office/drawing/2014/chart" uri="{C3380CC4-5D6E-409C-BE32-E72D297353CC}">
              <c16:uniqueId val="{00000001-13DE-47BC-B791-390D637EF399}"/>
            </c:ext>
          </c:extLst>
        </c:ser>
        <c:ser>
          <c:idx val="2"/>
          <c:order val="2"/>
          <c:tx>
            <c:strRef>
              <c:f>'UBZ-Rel (HWS)'!$H$6</c:f>
              <c:strCache>
                <c:ptCount val="1"/>
                <c:pt idx="0">
                  <c:v>sonstige</c:v>
                </c:pt>
              </c:strCache>
            </c:strRef>
          </c:tx>
          <c:spPr>
            <a:solidFill>
              <a:srgbClr val="595A5B"/>
            </a:solidFill>
          </c:spPr>
          <c:invertIfNegative val="0"/>
          <c:dLbls>
            <c:spPr>
              <a:noFill/>
              <a:ln>
                <a:noFill/>
              </a:ln>
              <a:effectLst/>
            </c:spPr>
            <c:txPr>
              <a:bodyPr/>
              <a:lstStyle/>
              <a:p>
                <a:pPr>
                  <a:defRPr b="1">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'UBZ-Rel (HWS)'!$B$72:$B$83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'UBZ-Rel (HWS)'!$I$72:$I$83</c:f>
              <c:numCache>
                <c:formatCode>0.0</c:formatCode>
                <c:ptCount val="12"/>
                <c:pt idx="0">
                  <c:v>49.132003540063998</c:v>
                </c:pt>
                <c:pt idx="1">
                  <c:v>59.904371584699454</c:v>
                </c:pt>
                <c:pt idx="2">
                  <c:v>55.574745730186152</c:v>
                </c:pt>
                <c:pt idx="3">
                  <c:v>48.236129314110968</c:v>
                </c:pt>
                <c:pt idx="4">
                  <c:v>37.598736176935226</c:v>
                </c:pt>
                <c:pt idx="5">
                  <c:v>31.851544107464342</c:v>
                </c:pt>
                <c:pt idx="6">
                  <c:v>40.060305836743488</c:v>
                </c:pt>
                <c:pt idx="7">
                  <c:v>41.311722578213342</c:v>
                </c:pt>
                <c:pt idx="8">
                  <c:v>43.675027262813522</c:v>
                </c:pt>
                <c:pt idx="9">
                  <c:v>33.79176963575803</c:v>
                </c:pt>
                <c:pt idx="10">
                  <c:v>48.764415156507411</c:v>
                </c:pt>
                <c:pt idx="11">
                  <c:v>44.148858845762469</c:v>
                </c:pt>
              </c:numCache>
            </c:numRef>
          </c:val>
          <c:extLst>
            <c:ext xmlns:c16="http://schemas.microsoft.com/office/drawing/2014/chart" uri="{C3380CC4-5D6E-409C-BE32-E72D297353CC}">
              <c16:uniqueId val="{00000002-13DE-47BC-B791-390D637EF399}"/>
            </c:ext>
          </c:extLst>
        </c:ser>
        <c:dLbls>
          <c:showLegendKey val="0"/>
          <c:showVal val="0"/>
          <c:showCatName val="0"/>
          <c:showSerName val="0"/>
          <c:showPercent val="0"/>
          <c:showBubbleSize val="0"/>
        </c:dLbls>
        <c:gapWidth val="50"/>
        <c:overlap val="100"/>
        <c:axId val="232820736"/>
        <c:axId val="232822272"/>
      </c:barChart>
      <c:catAx>
        <c:axId val="232820736"/>
        <c:scaling>
          <c:orientation val="maxMin"/>
        </c:scaling>
        <c:delete val="0"/>
        <c:axPos val="l"/>
        <c:numFmt formatCode="General" sourceLinked="0"/>
        <c:majorTickMark val="out"/>
        <c:minorTickMark val="none"/>
        <c:tickLblPos val="nextTo"/>
        <c:txPr>
          <a:bodyPr/>
          <a:lstStyle/>
          <a:p>
            <a:pPr>
              <a:defRPr sz="1100" b="1"/>
            </a:pPr>
            <a:endParaRPr lang="de-DE"/>
          </a:p>
        </c:txPr>
        <c:crossAx val="232822272"/>
        <c:crosses val="autoZero"/>
        <c:auto val="1"/>
        <c:lblAlgn val="ctr"/>
        <c:lblOffset val="100"/>
        <c:noMultiLvlLbl val="0"/>
      </c:catAx>
      <c:valAx>
        <c:axId val="232822272"/>
        <c:scaling>
          <c:orientation val="minMax"/>
          <c:max val="100"/>
        </c:scaling>
        <c:delete val="0"/>
        <c:axPos val="b"/>
        <c:majorGridlines/>
        <c:title>
          <c:tx>
            <c:rich>
              <a:bodyPr/>
              <a:lstStyle/>
              <a:p>
                <a:pPr>
                  <a:defRPr sz="1100" b="1"/>
                </a:pPr>
                <a:r>
                  <a:rPr lang="de-DE" sz="1100" b="1"/>
                  <a:t>%</a:t>
                </a:r>
              </a:p>
            </c:rich>
          </c:tx>
          <c:layout>
            <c:manualLayout>
              <c:xMode val="edge"/>
              <c:yMode val="edge"/>
              <c:x val="0.96494209503761552"/>
              <c:y val="0.86094573776104111"/>
            </c:manualLayout>
          </c:layout>
          <c:overlay val="0"/>
        </c:title>
        <c:numFmt formatCode="#,##0" sourceLinked="0"/>
        <c:majorTickMark val="out"/>
        <c:minorTickMark val="none"/>
        <c:tickLblPos val="nextTo"/>
        <c:txPr>
          <a:bodyPr/>
          <a:lstStyle/>
          <a:p>
            <a:pPr>
              <a:defRPr sz="1100" b="1"/>
            </a:pPr>
            <a:endParaRPr lang="de-DE"/>
          </a:p>
        </c:txPr>
        <c:crossAx val="232820736"/>
        <c:crosses val="max"/>
        <c:crossBetween val="between"/>
      </c:valAx>
    </c:plotArea>
    <c:legend>
      <c:legendPos val="b"/>
      <c:layout>
        <c:manualLayout>
          <c:xMode val="edge"/>
          <c:yMode val="edge"/>
          <c:x val="0.13026498264009559"/>
          <c:y val="0.92553206664384347"/>
          <c:w val="0.81347102211474565"/>
          <c:h val="5.5915007377324591E-2"/>
        </c:manualLayout>
      </c:layout>
      <c:overlay val="0"/>
      <c:txPr>
        <a:bodyPr/>
        <a:lstStyle/>
        <a:p>
          <a:pPr>
            <a:defRPr sz="1100" b="1"/>
          </a:pPr>
          <a:endParaRPr lang="de-DE"/>
        </a:p>
      </c:txPr>
    </c:legend>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'Arbeitslose gesamt'!$A$25</c:f>
          <c:strCache>
            <c:ptCount val="1"/>
            <c:pt idx="0">
              <c:v>Arbeitslose in den Stadtbezirken im Juni 2020</c:v>
            </c:pt>
          </c:strCache>
        </c:strRef>
      </c:tx>
      <c:layout>
        <c:manualLayout>
          <c:xMode val="edge"/>
          <c:yMode val="edge"/>
          <c:x val="0.23581963758954921"/>
          <c:y val="4.065040650406504E-2"/>
        </c:manualLayout>
      </c:layout>
      <c:overlay val="0"/>
      <c:txPr>
        <a:bodyPr/>
        <a:lstStyle/>
        <a:p>
          <a:pPr>
            <a:defRPr sz="1200"/>
          </a:pPr>
          <a:endParaRPr lang="de-DE"/>
        </a:p>
      </c:txPr>
    </c:title>
    <c:autoTitleDeleted val="0"/>
    <c:plotArea>
      <c:layout>
        <c:manualLayout>
          <c:layoutTarget val="inner"/>
          <c:xMode val="edge"/>
          <c:yMode val="edge"/>
          <c:x val="0.27134412401989588"/>
          <c:y val="0.12677385410665118"/>
          <c:w val="0.69667635572102149"/>
          <c:h val="0.79013127360604363"/>
        </c:manualLayout>
      </c:layout>
      <c:barChart>
        <c:barDir val="bar"/>
        <c:grouping val="clustered"/>
        <c:varyColors val="0"/>
        <c:ser>
          <c:idx val="0"/>
          <c:order val="0"/>
          <c:spPr>
            <a:solidFill>
              <a:srgbClr val="1E3F6D"/>
            </a:solidFill>
          </c:spPr>
          <c:invertIfNegative val="0"/>
          <c:dLbls>
            <c:spPr>
              <a:noFill/>
              <a:ln>
                <a:noFill/>
              </a:ln>
              <a:effectLst/>
            </c:spPr>
            <c:txPr>
              <a:bodyPr/>
              <a:lstStyle/>
              <a:p>
                <a:pPr>
                  <a:defRPr sz="1050" b="1"/>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'Arbeitslose gesamt'!$B$7:$B$18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'Arbeitslose gesamt'!$C$7:$C$18</c:f>
              <c:numCache>
                <c:formatCode>#,##0</c:formatCode>
                <c:ptCount val="12"/>
                <c:pt idx="0">
                  <c:v>425</c:v>
                </c:pt>
                <c:pt idx="1">
                  <c:v>695</c:v>
                </c:pt>
                <c:pt idx="2">
                  <c:v>765</c:v>
                </c:pt>
                <c:pt idx="3">
                  <c:v>420</c:v>
                </c:pt>
                <c:pt idx="4">
                  <c:v>150</c:v>
                </c:pt>
                <c:pt idx="5">
                  <c:v>80</c:v>
                </c:pt>
                <c:pt idx="6">
                  <c:v>65</c:v>
                </c:pt>
                <c:pt idx="7">
                  <c:v>105</c:v>
                </c:pt>
                <c:pt idx="8">
                  <c:v>115</c:v>
                </c:pt>
                <c:pt idx="9">
                  <c:v>125</c:v>
                </c:pt>
                <c:pt idx="10">
                  <c:v>190</c:v>
                </c:pt>
                <c:pt idx="11">
                  <c:v>300</c:v>
                </c:pt>
              </c:numCache>
            </c:numRef>
          </c:val>
          <c:extLst>
            <c:ext xmlns:c16="http://schemas.microsoft.com/office/drawing/2014/chart" uri="{C3380CC4-5D6E-409C-BE32-E72D297353CC}">
              <c16:uniqueId val="{00000000-F30B-4FDE-9D59-E0CF095047A6}"/>
            </c:ext>
          </c:extLst>
        </c:ser>
        <c:dLbls>
          <c:showLegendKey val="0"/>
          <c:showVal val="0"/>
          <c:showCatName val="0"/>
          <c:showSerName val="0"/>
          <c:showPercent val="0"/>
          <c:showBubbleSize val="0"/>
        </c:dLbls>
        <c:gapWidth val="150"/>
        <c:axId val="233142912"/>
        <c:axId val="233435520"/>
      </c:barChart>
      <c:catAx>
        <c:axId val="233142912"/>
        <c:scaling>
          <c:orientation val="maxMin"/>
        </c:scaling>
        <c:delete val="0"/>
        <c:axPos val="l"/>
        <c:numFmt formatCode="General" sourceLinked="0"/>
        <c:majorTickMark val="out"/>
        <c:minorTickMark val="none"/>
        <c:tickLblPos val="nextTo"/>
        <c:txPr>
          <a:bodyPr/>
          <a:lstStyle/>
          <a:p>
            <a:pPr>
              <a:defRPr sz="1100" b="1"/>
            </a:pPr>
            <a:endParaRPr lang="de-DE"/>
          </a:p>
        </c:txPr>
        <c:crossAx val="233435520"/>
        <c:crosses val="autoZero"/>
        <c:auto val="1"/>
        <c:lblAlgn val="ctr"/>
        <c:lblOffset val="100"/>
        <c:noMultiLvlLbl val="0"/>
      </c:catAx>
      <c:valAx>
        <c:axId val="233435520"/>
        <c:scaling>
          <c:orientation val="minMax"/>
        </c:scaling>
        <c:delete val="0"/>
        <c:axPos val="b"/>
        <c:majorGridlines/>
        <c:numFmt formatCode="#,##0" sourceLinked="1"/>
        <c:majorTickMark val="out"/>
        <c:minorTickMark val="none"/>
        <c:tickLblPos val="nextTo"/>
        <c:txPr>
          <a:bodyPr/>
          <a:lstStyle/>
          <a:p>
            <a:pPr>
              <a:defRPr sz="1100" b="1"/>
            </a:pPr>
            <a:endParaRPr lang="de-DE"/>
          </a:p>
        </c:txPr>
        <c:crossAx val="233142912"/>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'Arbeitslose gesamt'!$H$25</c:f>
          <c:strCache>
            <c:ptCount val="1"/>
            <c:pt idx="0">
              <c:v>Arbeitslose Männder und Frauen in den Stadtbezirken im Juni 2020</c:v>
            </c:pt>
          </c:strCache>
        </c:strRef>
      </c:tx>
      <c:layout>
        <c:manualLayout>
          <c:xMode val="edge"/>
          <c:yMode val="edge"/>
          <c:x val="0.23810305662464837"/>
          <c:y val="5.8199922876939029E-3"/>
        </c:manualLayout>
      </c:layout>
      <c:overlay val="0"/>
      <c:txPr>
        <a:bodyPr/>
        <a:lstStyle/>
        <a:p>
          <a:pPr>
            <a:defRPr/>
          </a:pPr>
          <a:endParaRPr lang="de-DE"/>
        </a:p>
      </c:txPr>
    </c:title>
    <c:autoTitleDeleted val="0"/>
    <c:plotArea>
      <c:layout>
        <c:manualLayout>
          <c:layoutTarget val="inner"/>
          <c:xMode val="edge"/>
          <c:yMode val="edge"/>
          <c:x val="0.25641043748455211"/>
          <c:y val="0.12983076463783258"/>
          <c:w val="0.66603698080340856"/>
          <c:h val="0.74187382543949765"/>
        </c:manualLayout>
      </c:layout>
      <c:barChart>
        <c:barDir val="bar"/>
        <c:grouping val="stacked"/>
        <c:varyColors val="0"/>
        <c:ser>
          <c:idx val="0"/>
          <c:order val="0"/>
          <c:tx>
            <c:strRef>
              <c:f>'Arbeitslose gesamt'!$D$4</c:f>
              <c:strCache>
                <c:ptCount val="1"/>
                <c:pt idx="0">
                  <c:v>Männer</c:v>
                </c:pt>
              </c:strCache>
            </c:strRef>
          </c:tx>
          <c:spPr>
            <a:solidFill>
              <a:srgbClr val="34557E"/>
            </a:solidFill>
          </c:spPr>
          <c:invertIfNegative val="0"/>
          <c:cat>
            <c:strRef>
              <c:f>'Arbeitslose gesamt'!$B$7:$B$18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'Arbeitslose gesamt'!$E$7:$E$18</c:f>
              <c:numCache>
                <c:formatCode>#,##0.0</c:formatCode>
                <c:ptCount val="12"/>
                <c:pt idx="0">
                  <c:v>56.839622641509436</c:v>
                </c:pt>
                <c:pt idx="1">
                  <c:v>56.978417266187051</c:v>
                </c:pt>
                <c:pt idx="2">
                  <c:v>59.738562091503269</c:v>
                </c:pt>
                <c:pt idx="3">
                  <c:v>62.052505966587113</c:v>
                </c:pt>
                <c:pt idx="4">
                  <c:v>62.416107382550337</c:v>
                </c:pt>
                <c:pt idx="5">
                  <c:v>46.835443037974684</c:v>
                </c:pt>
                <c:pt idx="6">
                  <c:v>53.125</c:v>
                </c:pt>
                <c:pt idx="7">
                  <c:v>69.230769230769226</c:v>
                </c:pt>
                <c:pt idx="8">
                  <c:v>60.683760683760681</c:v>
                </c:pt>
                <c:pt idx="9">
                  <c:v>52.845528455284551</c:v>
                </c:pt>
                <c:pt idx="10">
                  <c:v>54.4973544973545</c:v>
                </c:pt>
                <c:pt idx="11">
                  <c:v>49.501661129568106</c:v>
                </c:pt>
              </c:numCache>
            </c:numRef>
          </c:val>
          <c:extLst>
            <c:ext xmlns:c16="http://schemas.microsoft.com/office/drawing/2014/chart" uri="{C3380CC4-5D6E-409C-BE32-E72D297353CC}">
              <c16:uniqueId val="{00000000-B983-4624-8A75-F06E27638207}"/>
            </c:ext>
          </c:extLst>
        </c:ser>
        <c:ser>
          <c:idx val="1"/>
          <c:order val="1"/>
          <c:tx>
            <c:strRef>
              <c:f>'Arbeitslose gesamt'!$F$4</c:f>
              <c:strCache>
                <c:ptCount val="1"/>
                <c:pt idx="0">
                  <c:v>Frauen</c:v>
                </c:pt>
              </c:strCache>
            </c:strRef>
          </c:tx>
          <c:spPr>
            <a:solidFill>
              <a:srgbClr val="CD3962"/>
            </a:solidFill>
          </c:spPr>
          <c:invertIfNegative val="0"/>
          <c:cat>
            <c:strRef>
              <c:f>'Arbeitslose gesamt'!$B$7:$B$18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'Arbeitslose gesamt'!$G$7:$G$18</c:f>
              <c:numCache>
                <c:formatCode>#,##0.0</c:formatCode>
                <c:ptCount val="12"/>
                <c:pt idx="0">
                  <c:v>43.160377358490564</c:v>
                </c:pt>
                <c:pt idx="1">
                  <c:v>43.021582733812949</c:v>
                </c:pt>
                <c:pt idx="2">
                  <c:v>40.261437908496731</c:v>
                </c:pt>
                <c:pt idx="3">
                  <c:v>37.947494033412887</c:v>
                </c:pt>
                <c:pt idx="4">
                  <c:v>37.583892617449663</c:v>
                </c:pt>
                <c:pt idx="5">
                  <c:v>53.164556962025308</c:v>
                </c:pt>
                <c:pt idx="6">
                  <c:v>46.875</c:v>
                </c:pt>
                <c:pt idx="7">
                  <c:v>30.76923076923077</c:v>
                </c:pt>
                <c:pt idx="8">
                  <c:v>39.316239316239319</c:v>
                </c:pt>
                <c:pt idx="9">
                  <c:v>47.154471544715449</c:v>
                </c:pt>
                <c:pt idx="10">
                  <c:v>45.5026455026455</c:v>
                </c:pt>
                <c:pt idx="11">
                  <c:v>50.498338870431894</c:v>
                </c:pt>
              </c:numCache>
            </c:numRef>
          </c:val>
          <c:extLst>
            <c:ext xmlns:c16="http://schemas.microsoft.com/office/drawing/2014/chart" uri="{C3380CC4-5D6E-409C-BE32-E72D297353CC}">
              <c16:uniqueId val="{00000001-B983-4624-8A75-F06E27638207}"/>
            </c:ext>
          </c:extLst>
        </c:ser>
        <c:dLbls>
          <c:showLegendKey val="0"/>
          <c:showVal val="0"/>
          <c:showCatName val="0"/>
          <c:showSerName val="0"/>
          <c:showPercent val="0"/>
          <c:showBubbleSize val="0"/>
        </c:dLbls>
        <c:gapWidth val="150"/>
        <c:overlap val="100"/>
        <c:axId val="233468288"/>
        <c:axId val="233469824"/>
      </c:barChart>
      <c:catAx>
        <c:axId val="233468288"/>
        <c:scaling>
          <c:orientation val="maxMin"/>
        </c:scaling>
        <c:delete val="0"/>
        <c:axPos val="l"/>
        <c:numFmt formatCode="General" sourceLinked="0"/>
        <c:majorTickMark val="out"/>
        <c:minorTickMark val="none"/>
        <c:tickLblPos val="nextTo"/>
        <c:txPr>
          <a:bodyPr/>
          <a:lstStyle/>
          <a:p>
            <a:pPr>
              <a:defRPr sz="1050" b="1"/>
            </a:pPr>
            <a:endParaRPr lang="de-DE"/>
          </a:p>
        </c:txPr>
        <c:crossAx val="233469824"/>
        <c:crosses val="autoZero"/>
        <c:auto val="1"/>
        <c:lblAlgn val="ctr"/>
        <c:lblOffset val="100"/>
        <c:noMultiLvlLbl val="0"/>
      </c:catAx>
      <c:valAx>
        <c:axId val="233469824"/>
        <c:scaling>
          <c:orientation val="minMax"/>
          <c:max val="100"/>
        </c:scaling>
        <c:delete val="0"/>
        <c:axPos val="b"/>
        <c:majorGridlines/>
        <c:title>
          <c:tx>
            <c:rich>
              <a:bodyPr/>
              <a:lstStyle/>
              <a:p>
                <a:pPr>
                  <a:defRPr sz="1200"/>
                </a:pPr>
                <a:r>
                  <a:rPr lang="de-DE" sz="1200"/>
                  <a:t>%</a:t>
                </a:r>
              </a:p>
            </c:rich>
          </c:tx>
          <c:layout>
            <c:manualLayout>
              <c:xMode val="edge"/>
              <c:yMode val="edge"/>
              <c:x val="0.94042838255083583"/>
              <c:y val="0.89034531228620151"/>
            </c:manualLayout>
          </c:layout>
          <c:overlay val="0"/>
        </c:title>
        <c:numFmt formatCode="#,##0" sourceLinked="0"/>
        <c:majorTickMark val="out"/>
        <c:minorTickMark val="none"/>
        <c:tickLblPos val="nextTo"/>
        <c:txPr>
          <a:bodyPr/>
          <a:lstStyle/>
          <a:p>
            <a:pPr>
              <a:defRPr sz="1200" b="1"/>
            </a:pPr>
            <a:endParaRPr lang="de-DE"/>
          </a:p>
        </c:txPr>
        <c:crossAx val="233468288"/>
        <c:crosses val="max"/>
        <c:crossBetween val="between"/>
      </c:valAx>
    </c:plotArea>
    <c:legend>
      <c:legendPos val="b"/>
      <c:layout>
        <c:manualLayout>
          <c:xMode val="edge"/>
          <c:yMode val="edge"/>
          <c:x val="0.26658231622392492"/>
          <c:y val="0.95264830640245801"/>
          <c:w val="0.71248151155993389"/>
          <c:h val="4.4833998830714879E-2"/>
        </c:manualLayout>
      </c:layout>
      <c:overlay val="0"/>
      <c:txPr>
        <a:bodyPr/>
        <a:lstStyle/>
        <a:p>
          <a:pPr>
            <a:defRPr b="1"/>
          </a:pPr>
          <a:endParaRPr lang="de-DE"/>
        </a:p>
      </c:txPr>
    </c:legend>
    <c:plotVisOnly val="1"/>
    <c:dispBlanksAs val="gap"/>
    <c:showDLblsOverMax val="0"/>
  </c:chart>
  <c:spPr>
    <a:ln>
      <a:noFill/>
    </a:ln>
  </c:spPr>
  <c:txPr>
    <a:bodyPr/>
    <a:lstStyle/>
    <a:p>
      <a:pPr>
        <a:defRPr sz="1050">
          <a:latin typeface="Arial" pitchFamily="34" charset="0"/>
          <a:cs typeface="Arial" pitchFamily="34" charset="0"/>
        </a:defRPr>
      </a:pPr>
      <a:endParaRPr lang="de-DE"/>
    </a:p>
  </c:txPr>
  <c:printSettings>
    <c:headerFooter/>
    <c:pageMargins b="0.59055118110236138" l="0.59055118110236138" r="0.39370078740157488" t="0.59055118110236138"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'Arbeitslose-Entw.'!$A$25</c:f>
          <c:strCache>
            <c:ptCount val="1"/>
            <c:pt idx="0">
              <c:v>Veränderung der Arbeitslosigkeit in den Stadtbezirken 2010-2020</c:v>
            </c:pt>
          </c:strCache>
        </c:strRef>
      </c:tx>
      <c:layout>
        <c:manualLayout>
          <c:xMode val="edge"/>
          <c:yMode val="edge"/>
          <c:x val="0.10953651381812568"/>
          <c:y val="2.6764594523484075E-2"/>
        </c:manualLayout>
      </c:layout>
      <c:overlay val="0"/>
      <c:txPr>
        <a:bodyPr/>
        <a:lstStyle/>
        <a:p>
          <a:pPr>
            <a:defRPr sz="1400"/>
          </a:pPr>
          <a:endParaRPr lang="de-DE"/>
        </a:p>
      </c:txPr>
    </c:title>
    <c:autoTitleDeleted val="0"/>
    <c:plotArea>
      <c:layout>
        <c:manualLayout>
          <c:layoutTarget val="inner"/>
          <c:xMode val="edge"/>
          <c:yMode val="edge"/>
          <c:x val="4.0709360553016334E-2"/>
          <c:y val="0.19694389059736689"/>
          <c:w val="0.68777765154494463"/>
          <c:h val="0.69651104502495043"/>
        </c:manualLayout>
      </c:layout>
      <c:barChart>
        <c:barDir val="bar"/>
        <c:grouping val="clustered"/>
        <c:varyColors val="0"/>
        <c:ser>
          <c:idx val="0"/>
          <c:order val="0"/>
          <c:spPr>
            <a:solidFill>
              <a:srgbClr val="34557E"/>
            </a:solidFill>
          </c:spPr>
          <c:invertIfNegative val="0"/>
          <c:cat>
            <c:strRef>
              <c:f>'Arbeitslose-Entw.'!$B$7:$B$18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'Arbeitslose-Entw.'!$N$7:$N$18</c:f>
              <c:numCache>
                <c:formatCode>#,##0</c:formatCode>
                <c:ptCount val="12"/>
                <c:pt idx="0">
                  <c:v>160</c:v>
                </c:pt>
                <c:pt idx="1">
                  <c:v>5</c:v>
                </c:pt>
                <c:pt idx="2">
                  <c:v>125</c:v>
                </c:pt>
                <c:pt idx="3">
                  <c:v>55</c:v>
                </c:pt>
                <c:pt idx="4">
                  <c:v>25</c:v>
                </c:pt>
                <c:pt idx="5">
                  <c:v>45</c:v>
                </c:pt>
                <c:pt idx="6">
                  <c:v>30</c:v>
                </c:pt>
                <c:pt idx="7">
                  <c:v>20</c:v>
                </c:pt>
                <c:pt idx="8">
                  <c:v>35</c:v>
                </c:pt>
                <c:pt idx="9">
                  <c:v>20</c:v>
                </c:pt>
                <c:pt idx="10">
                  <c:v>75</c:v>
                </c:pt>
                <c:pt idx="11">
                  <c:v>75</c:v>
                </c:pt>
              </c:numCache>
            </c:numRef>
          </c:val>
          <c:extLst>
            <c:ext xmlns:c16="http://schemas.microsoft.com/office/drawing/2014/chart" uri="{C3380CC4-5D6E-409C-BE32-E72D297353CC}">
              <c16:uniqueId val="{00000000-304F-4290-B1EF-A8EBA5DB7D1A}"/>
            </c:ext>
          </c:extLst>
        </c:ser>
        <c:dLbls>
          <c:showLegendKey val="0"/>
          <c:showVal val="0"/>
          <c:showCatName val="0"/>
          <c:showSerName val="0"/>
          <c:showPercent val="0"/>
          <c:showBubbleSize val="0"/>
        </c:dLbls>
        <c:gapWidth val="150"/>
        <c:axId val="233544320"/>
        <c:axId val="233558400"/>
      </c:barChart>
      <c:catAx>
        <c:axId val="233544320"/>
        <c:scaling>
          <c:orientation val="maxMin"/>
        </c:scaling>
        <c:delete val="0"/>
        <c:axPos val="l"/>
        <c:numFmt formatCode="General" sourceLinked="0"/>
        <c:majorTickMark val="out"/>
        <c:minorTickMark val="none"/>
        <c:tickLblPos val="high"/>
        <c:txPr>
          <a:bodyPr/>
          <a:lstStyle/>
          <a:p>
            <a:pPr>
              <a:defRPr sz="1100" b="1"/>
            </a:pPr>
            <a:endParaRPr lang="de-DE"/>
          </a:p>
        </c:txPr>
        <c:crossAx val="233558400"/>
        <c:crosses val="autoZero"/>
        <c:auto val="1"/>
        <c:lblAlgn val="ctr"/>
        <c:lblOffset val="100"/>
        <c:noMultiLvlLbl val="0"/>
      </c:catAx>
      <c:valAx>
        <c:axId val="233558400"/>
        <c:scaling>
          <c:orientation val="minMax"/>
        </c:scaling>
        <c:delete val="0"/>
        <c:axPos val="b"/>
        <c:majorGridlines/>
        <c:numFmt formatCode="#,##0" sourceLinked="1"/>
        <c:majorTickMark val="out"/>
        <c:minorTickMark val="none"/>
        <c:tickLblPos val="nextTo"/>
        <c:txPr>
          <a:bodyPr/>
          <a:lstStyle/>
          <a:p>
            <a:pPr>
              <a:defRPr sz="1100" b="1"/>
            </a:pPr>
            <a:endParaRPr lang="de-DE"/>
          </a:p>
        </c:txPr>
        <c:crossAx val="233544320"/>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'ALG II-Entw.'!$A$25</c:f>
          <c:strCache>
            <c:ptCount val="1"/>
            <c:pt idx="0">
              <c:v>Veränderung ALG-II-Bezug in den Stadtbezirken 2010-2020</c:v>
            </c:pt>
          </c:strCache>
        </c:strRef>
      </c:tx>
      <c:layout>
        <c:manualLayout>
          <c:xMode val="edge"/>
          <c:yMode val="edge"/>
          <c:x val="0.11003496576579805"/>
          <c:y val="3.717472118959108E-2"/>
        </c:manualLayout>
      </c:layout>
      <c:overlay val="0"/>
      <c:txPr>
        <a:bodyPr/>
        <a:lstStyle/>
        <a:p>
          <a:pPr>
            <a:defRPr sz="1400"/>
          </a:pPr>
          <a:endParaRPr lang="de-DE"/>
        </a:p>
      </c:txPr>
    </c:title>
    <c:autoTitleDeleted val="0"/>
    <c:plotArea>
      <c:layout>
        <c:manualLayout>
          <c:layoutTarget val="inner"/>
          <c:xMode val="edge"/>
          <c:yMode val="edge"/>
          <c:x val="4.0709360553016334E-2"/>
          <c:y val="0.12773224443598841"/>
          <c:w val="0.68777765154494463"/>
          <c:h val="0.78617729707578465"/>
        </c:manualLayout>
      </c:layout>
      <c:barChart>
        <c:barDir val="bar"/>
        <c:grouping val="clustered"/>
        <c:varyColors val="0"/>
        <c:ser>
          <c:idx val="0"/>
          <c:order val="0"/>
          <c:tx>
            <c:strRef>
              <c:f>'ALG II-Entw.'!$N$4</c:f>
              <c:strCache>
                <c:ptCount val="1"/>
                <c:pt idx="0">
                  <c:v>absolute
Verände-rung 2020-2010</c:v>
                </c:pt>
              </c:strCache>
            </c:strRef>
          </c:tx>
          <c:spPr>
            <a:solidFill>
              <a:srgbClr val="CD3962"/>
            </a:solidFill>
          </c:spPr>
          <c:invertIfNegative val="0"/>
          <c:cat>
            <c:strRef>
              <c:f>'ALG II-Entw.'!$B$7:$B$18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'ALG II-Entw.'!$N$7:$N$18</c:f>
              <c:numCache>
                <c:formatCode>#,##0</c:formatCode>
                <c:ptCount val="12"/>
                <c:pt idx="0">
                  <c:v>130</c:v>
                </c:pt>
                <c:pt idx="1">
                  <c:v>-465</c:v>
                </c:pt>
                <c:pt idx="2">
                  <c:v>-5</c:v>
                </c:pt>
                <c:pt idx="3">
                  <c:v>-30</c:v>
                </c:pt>
                <c:pt idx="4">
                  <c:v>-30</c:v>
                </c:pt>
                <c:pt idx="5">
                  <c:v>30</c:v>
                </c:pt>
                <c:pt idx="6">
                  <c:v>10</c:v>
                </c:pt>
                <c:pt idx="7">
                  <c:v>55</c:v>
                </c:pt>
                <c:pt idx="8">
                  <c:v>10</c:v>
                </c:pt>
                <c:pt idx="9">
                  <c:v>55</c:v>
                </c:pt>
                <c:pt idx="10">
                  <c:v>115</c:v>
                </c:pt>
                <c:pt idx="11">
                  <c:v>-65</c:v>
                </c:pt>
              </c:numCache>
            </c:numRef>
          </c:val>
          <c:extLst>
            <c:ext xmlns:c16="http://schemas.microsoft.com/office/drawing/2014/chart" uri="{C3380CC4-5D6E-409C-BE32-E72D297353CC}">
              <c16:uniqueId val="{00000000-6178-41B0-B302-55CA708BDCAF}"/>
            </c:ext>
          </c:extLst>
        </c:ser>
        <c:dLbls>
          <c:showLegendKey val="0"/>
          <c:showVal val="0"/>
          <c:showCatName val="0"/>
          <c:showSerName val="0"/>
          <c:showPercent val="0"/>
          <c:showBubbleSize val="0"/>
        </c:dLbls>
        <c:gapWidth val="150"/>
        <c:axId val="232075648"/>
        <c:axId val="232077184"/>
      </c:barChart>
      <c:catAx>
        <c:axId val="232075648"/>
        <c:scaling>
          <c:orientation val="maxMin"/>
        </c:scaling>
        <c:delete val="0"/>
        <c:axPos val="l"/>
        <c:numFmt formatCode="General" sourceLinked="0"/>
        <c:majorTickMark val="out"/>
        <c:minorTickMark val="none"/>
        <c:tickLblPos val="high"/>
        <c:txPr>
          <a:bodyPr/>
          <a:lstStyle/>
          <a:p>
            <a:pPr>
              <a:defRPr sz="1100" b="1"/>
            </a:pPr>
            <a:endParaRPr lang="de-DE"/>
          </a:p>
        </c:txPr>
        <c:crossAx val="232077184"/>
        <c:crosses val="autoZero"/>
        <c:auto val="1"/>
        <c:lblAlgn val="ctr"/>
        <c:lblOffset val="100"/>
        <c:noMultiLvlLbl val="0"/>
      </c:catAx>
      <c:valAx>
        <c:axId val="232077184"/>
        <c:scaling>
          <c:orientation val="minMax"/>
        </c:scaling>
        <c:delete val="0"/>
        <c:axPos val="b"/>
        <c:majorGridlines/>
        <c:numFmt formatCode="#,##0" sourceLinked="1"/>
        <c:majorTickMark val="out"/>
        <c:minorTickMark val="none"/>
        <c:tickLblPos val="nextTo"/>
        <c:txPr>
          <a:bodyPr/>
          <a:lstStyle/>
          <a:p>
            <a:pPr>
              <a:defRPr sz="1100" b="1"/>
            </a:pPr>
            <a:endParaRPr lang="de-DE"/>
          </a:p>
        </c:txPr>
        <c:crossAx val="23207564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'Soz. Beschäft. UBZ 06-2020'!$A$25</c:f>
          <c:strCache>
            <c:ptCount val="1"/>
            <c:pt idx="0">
              <c:v>Sozialversicherungspflichtig Beschäftigte am 30.06.2020</c:v>
            </c:pt>
          </c:strCache>
        </c:strRef>
      </c:tx>
      <c:layout>
        <c:manualLayout>
          <c:xMode val="edge"/>
          <c:yMode val="edge"/>
          <c:x val="0.15703210175651144"/>
          <c:y val="3.8314163374629381E-2"/>
        </c:manualLayout>
      </c:layout>
      <c:overlay val="0"/>
      <c:txPr>
        <a:bodyPr/>
        <a:lstStyle/>
        <a:p>
          <a:pPr>
            <a:defRPr sz="1400"/>
          </a:pPr>
          <a:endParaRPr lang="de-DE"/>
        </a:p>
      </c:txPr>
    </c:title>
    <c:autoTitleDeleted val="0"/>
    <c:plotArea>
      <c:layout>
        <c:manualLayout>
          <c:layoutTarget val="inner"/>
          <c:xMode val="edge"/>
          <c:yMode val="edge"/>
          <c:x val="9.2613963720166906E-2"/>
          <c:y val="0.13977283012037289"/>
          <c:w val="0.88311266419566015"/>
          <c:h val="0.61494818535614082"/>
        </c:manualLayout>
      </c:layout>
      <c:barChart>
        <c:barDir val="col"/>
        <c:grouping val="clustered"/>
        <c:varyColors val="0"/>
        <c:ser>
          <c:idx val="0"/>
          <c:order val="0"/>
          <c:tx>
            <c:strRef>
              <c:f>'Soz. Beschäft. UBZ 06-2020'!$C$4</c:f>
              <c:strCache>
                <c:ptCount val="1"/>
                <c:pt idx="0">
                  <c:v>Insgesamt</c:v>
                </c:pt>
              </c:strCache>
            </c:strRef>
          </c:tx>
          <c:spPr>
            <a:solidFill>
              <a:srgbClr val="595A5B"/>
            </a:solidFill>
          </c:spPr>
          <c:invertIfNegative val="0"/>
          <c:cat>
            <c:strRef>
              <c:f>'Soz. Beschäft. UBZ 06-2020'!$B$7:$B$18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'Soz. Beschäft. UBZ 06-2020'!$C$7:$C$18</c:f>
              <c:numCache>
                <c:formatCode>#,##0</c:formatCode>
                <c:ptCount val="12"/>
                <c:pt idx="0">
                  <c:v>7300</c:v>
                </c:pt>
                <c:pt idx="1">
                  <c:v>7605</c:v>
                </c:pt>
                <c:pt idx="2">
                  <c:v>9355</c:v>
                </c:pt>
                <c:pt idx="3">
                  <c:v>7955</c:v>
                </c:pt>
                <c:pt idx="4">
                  <c:v>4570</c:v>
                </c:pt>
                <c:pt idx="5">
                  <c:v>3120</c:v>
                </c:pt>
                <c:pt idx="6">
                  <c:v>2170</c:v>
                </c:pt>
                <c:pt idx="7">
                  <c:v>2340</c:v>
                </c:pt>
                <c:pt idx="8">
                  <c:v>2430</c:v>
                </c:pt>
                <c:pt idx="9">
                  <c:v>4060</c:v>
                </c:pt>
                <c:pt idx="10">
                  <c:v>5150</c:v>
                </c:pt>
                <c:pt idx="11">
                  <c:v>6455</c:v>
                </c:pt>
              </c:numCache>
            </c:numRef>
          </c:val>
          <c:extLst>
            <c:ext xmlns:c16="http://schemas.microsoft.com/office/drawing/2014/chart" uri="{C3380CC4-5D6E-409C-BE32-E72D297353CC}">
              <c16:uniqueId val="{00000000-2AEC-4AF1-9804-278FC4956EDA}"/>
            </c:ext>
          </c:extLst>
        </c:ser>
        <c:ser>
          <c:idx val="1"/>
          <c:order val="1"/>
          <c:tx>
            <c:strRef>
              <c:f>'Soz. Beschäft. UBZ 06-2020'!$D$4</c:f>
              <c:strCache>
                <c:ptCount val="1"/>
                <c:pt idx="0">
                  <c:v>Männer</c:v>
                </c:pt>
              </c:strCache>
            </c:strRef>
          </c:tx>
          <c:spPr>
            <a:solidFill>
              <a:srgbClr val="1E3F6D"/>
            </a:solidFill>
          </c:spPr>
          <c:invertIfNegative val="0"/>
          <c:cat>
            <c:strRef>
              <c:f>'Soz. Beschäft. UBZ 06-2020'!$B$7:$B$18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'Soz. Beschäft. UBZ 06-2020'!$D$7:$D$18</c:f>
              <c:numCache>
                <c:formatCode>#,##0</c:formatCode>
                <c:ptCount val="12"/>
                <c:pt idx="0">
                  <c:v>4195</c:v>
                </c:pt>
                <c:pt idx="1">
                  <c:v>4615</c:v>
                </c:pt>
                <c:pt idx="2">
                  <c:v>5645</c:v>
                </c:pt>
                <c:pt idx="3">
                  <c:v>4595</c:v>
                </c:pt>
                <c:pt idx="4">
                  <c:v>2535</c:v>
                </c:pt>
                <c:pt idx="5">
                  <c:v>1715</c:v>
                </c:pt>
                <c:pt idx="6">
                  <c:v>1245</c:v>
                </c:pt>
                <c:pt idx="7">
                  <c:v>1395</c:v>
                </c:pt>
                <c:pt idx="8">
                  <c:v>1430</c:v>
                </c:pt>
                <c:pt idx="9">
                  <c:v>2265</c:v>
                </c:pt>
                <c:pt idx="10">
                  <c:v>2945</c:v>
                </c:pt>
                <c:pt idx="11">
                  <c:v>3595</c:v>
                </c:pt>
              </c:numCache>
            </c:numRef>
          </c:val>
          <c:extLst>
            <c:ext xmlns:c16="http://schemas.microsoft.com/office/drawing/2014/chart" uri="{C3380CC4-5D6E-409C-BE32-E72D297353CC}">
              <c16:uniqueId val="{00000001-2AEC-4AF1-9804-278FC4956EDA}"/>
            </c:ext>
          </c:extLst>
        </c:ser>
        <c:ser>
          <c:idx val="2"/>
          <c:order val="2"/>
          <c:tx>
            <c:strRef>
              <c:f>'Soz. Beschäft. UBZ 06-2020'!$E$4</c:f>
              <c:strCache>
                <c:ptCount val="1"/>
                <c:pt idx="0">
                  <c:v>Frauen</c:v>
                </c:pt>
              </c:strCache>
            </c:strRef>
          </c:tx>
          <c:spPr>
            <a:solidFill>
              <a:srgbClr val="B90C39"/>
            </a:solidFill>
          </c:spPr>
          <c:invertIfNegative val="0"/>
          <c:cat>
            <c:strRef>
              <c:f>'Soz. Beschäft. UBZ 06-2020'!$B$7:$B$18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'Soz. Beschäft. UBZ 06-2020'!$E$7:$E$18</c:f>
              <c:numCache>
                <c:formatCode>#,##0</c:formatCode>
                <c:ptCount val="12"/>
                <c:pt idx="0">
                  <c:v>3105</c:v>
                </c:pt>
                <c:pt idx="1">
                  <c:v>2995</c:v>
                </c:pt>
                <c:pt idx="2">
                  <c:v>3710</c:v>
                </c:pt>
                <c:pt idx="3">
                  <c:v>3360</c:v>
                </c:pt>
                <c:pt idx="4">
                  <c:v>2035</c:v>
                </c:pt>
                <c:pt idx="5">
                  <c:v>1405</c:v>
                </c:pt>
                <c:pt idx="6">
                  <c:v>920</c:v>
                </c:pt>
                <c:pt idx="7">
                  <c:v>945</c:v>
                </c:pt>
                <c:pt idx="8">
                  <c:v>1005</c:v>
                </c:pt>
                <c:pt idx="9">
                  <c:v>1800</c:v>
                </c:pt>
                <c:pt idx="10">
                  <c:v>2205</c:v>
                </c:pt>
                <c:pt idx="11">
                  <c:v>2855</c:v>
                </c:pt>
              </c:numCache>
            </c:numRef>
          </c:val>
          <c:extLst>
            <c:ext xmlns:c16="http://schemas.microsoft.com/office/drawing/2014/chart" uri="{C3380CC4-5D6E-409C-BE32-E72D297353CC}">
              <c16:uniqueId val="{00000002-2AEC-4AF1-9804-278FC4956EDA}"/>
            </c:ext>
          </c:extLst>
        </c:ser>
        <c:dLbls>
          <c:showLegendKey val="0"/>
          <c:showVal val="0"/>
          <c:showCatName val="0"/>
          <c:showSerName val="0"/>
          <c:showPercent val="0"/>
          <c:showBubbleSize val="0"/>
        </c:dLbls>
        <c:gapWidth val="150"/>
        <c:axId val="232729984"/>
        <c:axId val="232731776"/>
      </c:barChart>
      <c:catAx>
        <c:axId val="232729984"/>
        <c:scaling>
          <c:orientation val="minMax"/>
        </c:scaling>
        <c:delete val="0"/>
        <c:axPos val="b"/>
        <c:numFmt formatCode="General" sourceLinked="0"/>
        <c:majorTickMark val="out"/>
        <c:minorTickMark val="none"/>
        <c:tickLblPos val="nextTo"/>
        <c:txPr>
          <a:bodyPr/>
          <a:lstStyle/>
          <a:p>
            <a:pPr>
              <a:defRPr sz="1100"/>
            </a:pPr>
            <a:endParaRPr lang="de-DE"/>
          </a:p>
        </c:txPr>
        <c:crossAx val="232731776"/>
        <c:crosses val="autoZero"/>
        <c:auto val="1"/>
        <c:lblAlgn val="ctr"/>
        <c:lblOffset val="100"/>
        <c:noMultiLvlLbl val="0"/>
      </c:catAx>
      <c:valAx>
        <c:axId val="232731776"/>
        <c:scaling>
          <c:orientation val="minMax"/>
        </c:scaling>
        <c:delete val="0"/>
        <c:axPos val="l"/>
        <c:numFmt formatCode="#,##0" sourceLinked="1"/>
        <c:majorTickMark val="out"/>
        <c:minorTickMark val="none"/>
        <c:tickLblPos val="nextTo"/>
        <c:txPr>
          <a:bodyPr/>
          <a:lstStyle/>
          <a:p>
            <a:pPr>
              <a:defRPr sz="1100"/>
            </a:pPr>
            <a:endParaRPr lang="de-DE"/>
          </a:p>
        </c:txPr>
        <c:crossAx val="232729984"/>
        <c:crosses val="autoZero"/>
        <c:crossBetween val="between"/>
      </c:valAx>
    </c:plotArea>
    <c:legend>
      <c:legendPos val="t"/>
      <c:layout>
        <c:manualLayout>
          <c:xMode val="edge"/>
          <c:yMode val="edge"/>
          <c:x val="0.48932690164909026"/>
          <c:y val="0.18804663840097036"/>
          <c:w val="0.19615027484771955"/>
          <c:h val="0.25474944478094075"/>
        </c:manualLayout>
      </c:layout>
      <c:overlay val="0"/>
      <c:txPr>
        <a:bodyPr/>
        <a:lstStyle/>
        <a:p>
          <a:pPr>
            <a:defRPr sz="1200"/>
          </a:pPr>
          <a:endParaRPr lang="de-DE"/>
        </a:p>
      </c:txPr>
    </c:legend>
    <c:plotVisOnly val="1"/>
    <c:dispBlanksAs val="gap"/>
    <c:showDLblsOverMax val="0"/>
  </c:chart>
  <c:spPr>
    <a:ln>
      <a:noFill/>
    </a:ln>
  </c:spPr>
  <c:txPr>
    <a:bodyPr/>
    <a:lstStyle/>
    <a:p>
      <a:pPr>
        <a:defRPr sz="1100" b="1">
          <a:latin typeface="Arial" pitchFamily="34" charset="0"/>
          <a:cs typeface="Arial" pitchFamily="34" charset="0"/>
        </a:defRPr>
      </a:pPr>
      <a:endParaRPr lang="de-DE"/>
    </a:p>
  </c:txPr>
  <c:printSettings>
    <c:headerFooter/>
    <c:pageMargins b="0.78740157480314954" l="0.70866141732283672" r="0.70866141732283672" t="0.78740157480314954" header="0.3149606299212615" footer="0.3149606299212615"/>
    <c:pageSetup paperSize="9" firstPageNumber="52" orientation="portrait" useFirstPageNumber="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'Übersicht-UBZ-SBZ (HWS) '!$A$93</c:f>
          <c:strCache>
            <c:ptCount val="1"/>
            <c:pt idx="0">
              <c:v>Bevölkerung nach Geschlecht und Staatsangehörigkeit am 31.12.2020</c:v>
            </c:pt>
          </c:strCache>
        </c:strRef>
      </c:tx>
      <c:layout>
        <c:manualLayout>
          <c:xMode val="edge"/>
          <c:yMode val="edge"/>
          <c:x val="0.19149823954932704"/>
          <c:y val="3.3258986403523601E-2"/>
        </c:manualLayout>
      </c:layout>
      <c:overlay val="0"/>
      <c:txPr>
        <a:bodyPr/>
        <a:lstStyle/>
        <a:p>
          <a:pPr>
            <a:defRPr sz="1200"/>
          </a:pPr>
          <a:endParaRPr lang="de-DE"/>
        </a:p>
      </c:txPr>
    </c:title>
    <c:autoTitleDeleted val="0"/>
    <c:plotArea>
      <c:layout>
        <c:manualLayout>
          <c:layoutTarget val="inner"/>
          <c:xMode val="edge"/>
          <c:yMode val="edge"/>
          <c:x val="8.0036008466688902E-2"/>
          <c:y val="6.8701328703304532E-2"/>
          <c:w val="0.89521013468659438"/>
          <c:h val="0.65938386920545244"/>
        </c:manualLayout>
      </c:layout>
      <c:barChart>
        <c:barDir val="col"/>
        <c:grouping val="clustered"/>
        <c:varyColors val="0"/>
        <c:ser>
          <c:idx val="0"/>
          <c:order val="0"/>
          <c:tx>
            <c:strRef>
              <c:f>'Übersicht-UBZ-SBZ (HWS) '!$G$6</c:f>
              <c:strCache>
                <c:ptCount val="1"/>
                <c:pt idx="0">
                  <c:v>Deutsche männlich</c:v>
                </c:pt>
              </c:strCache>
            </c:strRef>
          </c:tx>
          <c:spPr>
            <a:solidFill>
              <a:srgbClr val="00275B"/>
            </a:solidFill>
          </c:spPr>
          <c:invertIfNegative val="0"/>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'Übersicht-UBZ-SBZ (HWS) '!$G$72:$G$83</c:f>
              <c:numCache>
                <c:formatCode>#,##0</c:formatCode>
                <c:ptCount val="12"/>
                <c:pt idx="0">
                  <c:v>5770</c:v>
                </c:pt>
                <c:pt idx="1">
                  <c:v>5625</c:v>
                </c:pt>
                <c:pt idx="2">
                  <c:v>7360</c:v>
                </c:pt>
                <c:pt idx="3">
                  <c:v>7280</c:v>
                </c:pt>
                <c:pt idx="4">
                  <c:v>4760</c:v>
                </c:pt>
                <c:pt idx="5">
                  <c:v>3345</c:v>
                </c:pt>
                <c:pt idx="6">
                  <c:v>2090</c:v>
                </c:pt>
                <c:pt idx="7">
                  <c:v>2185</c:v>
                </c:pt>
                <c:pt idx="8">
                  <c:v>2185</c:v>
                </c:pt>
                <c:pt idx="9">
                  <c:v>4310</c:v>
                </c:pt>
                <c:pt idx="10">
                  <c:v>4210</c:v>
                </c:pt>
                <c:pt idx="11">
                  <c:v>5630</c:v>
                </c:pt>
              </c:numCache>
            </c:numRef>
          </c:val>
          <c:extLst>
            <c:ext xmlns:c16="http://schemas.microsoft.com/office/drawing/2014/chart" uri="{C3380CC4-5D6E-409C-BE32-E72D297353CC}">
              <c16:uniqueId val="{00000000-B765-4EE9-889B-6D7B3901C64D}"/>
            </c:ext>
          </c:extLst>
        </c:ser>
        <c:ser>
          <c:idx val="1"/>
          <c:order val="1"/>
          <c:tx>
            <c:strRef>
              <c:f>'Übersicht-UBZ-SBZ (HWS) '!$H$6</c:f>
              <c:strCache>
                <c:ptCount val="1"/>
                <c:pt idx="0">
                  <c:v>Deutsche weiblich</c:v>
                </c:pt>
              </c:strCache>
            </c:strRef>
          </c:tx>
          <c:spPr>
            <a:solidFill>
              <a:srgbClr val="B90C39"/>
            </a:solidFill>
          </c:spPr>
          <c:invertIfNegative val="0"/>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'Übersicht-UBZ-SBZ (HWS) '!$H$72:$H$83</c:f>
              <c:numCache>
                <c:formatCode>#,##0</c:formatCode>
                <c:ptCount val="12"/>
                <c:pt idx="0">
                  <c:v>5665</c:v>
                </c:pt>
                <c:pt idx="1">
                  <c:v>5825</c:v>
                </c:pt>
                <c:pt idx="2">
                  <c:v>7215</c:v>
                </c:pt>
                <c:pt idx="3">
                  <c:v>7210</c:v>
                </c:pt>
                <c:pt idx="4">
                  <c:v>4875</c:v>
                </c:pt>
                <c:pt idx="5">
                  <c:v>3365</c:v>
                </c:pt>
                <c:pt idx="6">
                  <c:v>2045</c:v>
                </c:pt>
                <c:pt idx="7">
                  <c:v>2200</c:v>
                </c:pt>
                <c:pt idx="8">
                  <c:v>2180</c:v>
                </c:pt>
                <c:pt idx="9">
                  <c:v>4325</c:v>
                </c:pt>
                <c:pt idx="10">
                  <c:v>4190</c:v>
                </c:pt>
                <c:pt idx="11">
                  <c:v>5775</c:v>
                </c:pt>
              </c:numCache>
            </c:numRef>
          </c:val>
          <c:extLst>
            <c:ext xmlns:c16="http://schemas.microsoft.com/office/drawing/2014/chart" uri="{C3380CC4-5D6E-409C-BE32-E72D297353CC}">
              <c16:uniqueId val="{00000001-B765-4EE9-889B-6D7B3901C64D}"/>
            </c:ext>
          </c:extLst>
        </c:ser>
        <c:ser>
          <c:idx val="2"/>
          <c:order val="2"/>
          <c:tx>
            <c:strRef>
              <c:f>'Übersicht-UBZ-SBZ (HWS) '!$J$6</c:f>
              <c:strCache>
                <c:ptCount val="1"/>
                <c:pt idx="0">
                  <c:v>Ausländer männlich</c:v>
                </c:pt>
              </c:strCache>
            </c:strRef>
          </c:tx>
          <c:spPr>
            <a:solidFill>
              <a:srgbClr val="34557E"/>
            </a:solidFill>
          </c:spPr>
          <c:invertIfNegative val="0"/>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'Übersicht-UBZ-SBZ (HWS) '!$J$72:$J$83</c:f>
              <c:numCache>
                <c:formatCode>#,##0</c:formatCode>
                <c:ptCount val="12"/>
                <c:pt idx="0">
                  <c:v>1835</c:v>
                </c:pt>
                <c:pt idx="1">
                  <c:v>3235</c:v>
                </c:pt>
                <c:pt idx="2">
                  <c:v>3420</c:v>
                </c:pt>
                <c:pt idx="3">
                  <c:v>2100</c:v>
                </c:pt>
                <c:pt idx="4">
                  <c:v>615</c:v>
                </c:pt>
                <c:pt idx="5">
                  <c:v>245</c:v>
                </c:pt>
                <c:pt idx="6">
                  <c:v>265</c:v>
                </c:pt>
                <c:pt idx="7">
                  <c:v>510</c:v>
                </c:pt>
                <c:pt idx="8">
                  <c:v>710</c:v>
                </c:pt>
                <c:pt idx="9">
                  <c:v>340</c:v>
                </c:pt>
                <c:pt idx="10">
                  <c:v>990</c:v>
                </c:pt>
                <c:pt idx="11">
                  <c:v>1260</c:v>
                </c:pt>
              </c:numCache>
            </c:numRef>
          </c:val>
          <c:extLst>
            <c:ext xmlns:c16="http://schemas.microsoft.com/office/drawing/2014/chart" uri="{C3380CC4-5D6E-409C-BE32-E72D297353CC}">
              <c16:uniqueId val="{00000002-B765-4EE9-889B-6D7B3901C64D}"/>
            </c:ext>
          </c:extLst>
        </c:ser>
        <c:ser>
          <c:idx val="3"/>
          <c:order val="3"/>
          <c:tx>
            <c:strRef>
              <c:f>'Übersicht-UBZ-SBZ (HWS) '!$K$6</c:f>
              <c:strCache>
                <c:ptCount val="1"/>
                <c:pt idx="0">
                  <c:v>Ausländer weiblich</c:v>
                </c:pt>
              </c:strCache>
            </c:strRef>
          </c:tx>
          <c:spPr>
            <a:solidFill>
              <a:srgbClr val="D44F74"/>
            </a:solidFill>
          </c:spPr>
          <c:invertIfNegative val="0"/>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'Übersicht-UBZ-SBZ (HWS) '!$K$72:$K$83</c:f>
              <c:numCache>
                <c:formatCode>#,##0</c:formatCode>
                <c:ptCount val="12"/>
                <c:pt idx="0">
                  <c:v>1420</c:v>
                </c:pt>
                <c:pt idx="1">
                  <c:v>2890</c:v>
                </c:pt>
                <c:pt idx="2">
                  <c:v>2850</c:v>
                </c:pt>
                <c:pt idx="3">
                  <c:v>1720</c:v>
                </c:pt>
                <c:pt idx="4">
                  <c:v>505</c:v>
                </c:pt>
                <c:pt idx="5">
                  <c:v>270</c:v>
                </c:pt>
                <c:pt idx="6">
                  <c:v>240</c:v>
                </c:pt>
                <c:pt idx="7">
                  <c:v>405</c:v>
                </c:pt>
                <c:pt idx="8">
                  <c:v>425</c:v>
                </c:pt>
                <c:pt idx="9">
                  <c:v>330</c:v>
                </c:pt>
                <c:pt idx="10">
                  <c:v>930</c:v>
                </c:pt>
                <c:pt idx="11">
                  <c:v>1095</c:v>
                </c:pt>
              </c:numCache>
            </c:numRef>
          </c:val>
          <c:extLst>
            <c:ext xmlns:c16="http://schemas.microsoft.com/office/drawing/2014/chart" uri="{C3380CC4-5D6E-409C-BE32-E72D297353CC}">
              <c16:uniqueId val="{00000003-B765-4EE9-889B-6D7B3901C64D}"/>
            </c:ext>
          </c:extLst>
        </c:ser>
        <c:dLbls>
          <c:showLegendKey val="0"/>
          <c:showVal val="0"/>
          <c:showCatName val="0"/>
          <c:showSerName val="0"/>
          <c:showPercent val="0"/>
          <c:showBubbleSize val="0"/>
        </c:dLbls>
        <c:gapWidth val="150"/>
        <c:axId val="231612800"/>
        <c:axId val="231614336"/>
      </c:barChart>
      <c:catAx>
        <c:axId val="231612800"/>
        <c:scaling>
          <c:orientation val="minMax"/>
        </c:scaling>
        <c:delete val="0"/>
        <c:axPos val="b"/>
        <c:numFmt formatCode="General" sourceLinked="0"/>
        <c:majorTickMark val="out"/>
        <c:minorTickMark val="none"/>
        <c:tickLblPos val="nextTo"/>
        <c:txPr>
          <a:bodyPr/>
          <a:lstStyle/>
          <a:p>
            <a:pPr>
              <a:defRPr b="1"/>
            </a:pPr>
            <a:endParaRPr lang="de-DE"/>
          </a:p>
        </c:txPr>
        <c:crossAx val="231614336"/>
        <c:crosses val="autoZero"/>
        <c:auto val="1"/>
        <c:lblAlgn val="ctr"/>
        <c:lblOffset val="100"/>
        <c:noMultiLvlLbl val="0"/>
      </c:catAx>
      <c:valAx>
        <c:axId val="231614336"/>
        <c:scaling>
          <c:orientation val="minMax"/>
        </c:scaling>
        <c:delete val="0"/>
        <c:axPos val="l"/>
        <c:numFmt formatCode="#,##0" sourceLinked="1"/>
        <c:majorTickMark val="out"/>
        <c:minorTickMark val="none"/>
        <c:tickLblPos val="nextTo"/>
        <c:txPr>
          <a:bodyPr/>
          <a:lstStyle/>
          <a:p>
            <a:pPr>
              <a:defRPr b="1"/>
            </a:pPr>
            <a:endParaRPr lang="de-DE"/>
          </a:p>
        </c:txPr>
        <c:crossAx val="231612800"/>
        <c:crosses val="autoZero"/>
        <c:crossBetween val="between"/>
      </c:valAx>
    </c:plotArea>
    <c:legend>
      <c:legendPos val="r"/>
      <c:layout>
        <c:manualLayout>
          <c:xMode val="edge"/>
          <c:yMode val="edge"/>
          <c:x val="0.50709911828172116"/>
          <c:y val="0.16178685935216183"/>
          <c:w val="0.20902320286189272"/>
          <c:h val="0.21124758357301146"/>
        </c:manualLayout>
      </c:layout>
      <c:overlay val="0"/>
      <c:txPr>
        <a:bodyPr/>
        <a:lstStyle/>
        <a:p>
          <a:pPr>
            <a:defRPr b="1"/>
          </a:pPr>
          <a:endParaRPr lang="de-DE"/>
        </a:p>
      </c:txPr>
    </c:legend>
    <c:plotVisOnly val="1"/>
    <c:dispBlanksAs val="gap"/>
    <c:showDLblsOverMax val="0"/>
  </c:chart>
  <c:spPr>
    <a:ln>
      <a:noFill/>
    </a:ln>
  </c:spPr>
  <c:txPr>
    <a:bodyPr/>
    <a:lstStyle/>
    <a:p>
      <a:pPr>
        <a:defRPr sz="1100">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'Anteil SozBesch 06-2018'!$A$27</c:f>
          <c:strCache>
            <c:ptCount val="1"/>
            <c:pt idx="0">
              <c:v>Sozialversicherungspflichtig Beschäftigte in den Stadtbezirken am 30.06.2020 (absolut)</c:v>
            </c:pt>
          </c:strCache>
        </c:strRef>
      </c:tx>
      <c:overlay val="0"/>
      <c:txPr>
        <a:bodyPr/>
        <a:lstStyle/>
        <a:p>
          <a:pPr>
            <a:defRPr sz="1200"/>
          </a:pPr>
          <a:endParaRPr lang="de-DE"/>
        </a:p>
      </c:txPr>
    </c:title>
    <c:autoTitleDeleted val="0"/>
    <c:plotArea>
      <c:layout>
        <c:manualLayout>
          <c:layoutTarget val="inner"/>
          <c:xMode val="edge"/>
          <c:yMode val="edge"/>
          <c:x val="0.22517182514501194"/>
          <c:y val="0.13891705609969537"/>
          <c:w val="0.70357488656710265"/>
          <c:h val="0.74342252950088561"/>
        </c:manualLayout>
      </c:layout>
      <c:barChart>
        <c:barDir val="bar"/>
        <c:grouping val="clustered"/>
        <c:varyColors val="0"/>
        <c:ser>
          <c:idx val="0"/>
          <c:order val="0"/>
          <c:spPr>
            <a:solidFill>
              <a:srgbClr val="34557E"/>
            </a:solidFill>
          </c:spPr>
          <c:invertIfNegative val="0"/>
          <c:cat>
            <c:strRef>
              <c:f>'Anteil SozBesch 06-2018'!$B$8:$B$19</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 Hollerst.</c:v>
                </c:pt>
                <c:pt idx="11">
                  <c:v>Münchener Straße</c:v>
                </c:pt>
              </c:strCache>
            </c:strRef>
          </c:cat>
          <c:val>
            <c:numRef>
              <c:f>'Anteil SozBesch 06-2018'!$C$8:$C$19</c:f>
              <c:numCache>
                <c:formatCode>#,##0</c:formatCode>
                <c:ptCount val="12"/>
                <c:pt idx="0">
                  <c:v>7300</c:v>
                </c:pt>
                <c:pt idx="1">
                  <c:v>7605</c:v>
                </c:pt>
                <c:pt idx="2">
                  <c:v>9355</c:v>
                </c:pt>
                <c:pt idx="3">
                  <c:v>7955</c:v>
                </c:pt>
                <c:pt idx="4">
                  <c:v>4570</c:v>
                </c:pt>
                <c:pt idx="5">
                  <c:v>3120</c:v>
                </c:pt>
                <c:pt idx="6">
                  <c:v>2170</c:v>
                </c:pt>
                <c:pt idx="7">
                  <c:v>2340</c:v>
                </c:pt>
                <c:pt idx="8">
                  <c:v>2430</c:v>
                </c:pt>
                <c:pt idx="9">
                  <c:v>4060</c:v>
                </c:pt>
                <c:pt idx="10">
                  <c:v>5150</c:v>
                </c:pt>
                <c:pt idx="11">
                  <c:v>6455</c:v>
                </c:pt>
              </c:numCache>
            </c:numRef>
          </c:val>
          <c:extLst>
            <c:ext xmlns:c16="http://schemas.microsoft.com/office/drawing/2014/chart" uri="{C3380CC4-5D6E-409C-BE32-E72D297353CC}">
              <c16:uniqueId val="{00000000-9A62-4DF7-A3FB-401E3FE73E4B}"/>
            </c:ext>
          </c:extLst>
        </c:ser>
        <c:dLbls>
          <c:showLegendKey val="0"/>
          <c:showVal val="0"/>
          <c:showCatName val="0"/>
          <c:showSerName val="0"/>
          <c:showPercent val="0"/>
          <c:showBubbleSize val="0"/>
        </c:dLbls>
        <c:gapWidth val="150"/>
        <c:axId val="233899904"/>
        <c:axId val="233901440"/>
      </c:barChart>
      <c:catAx>
        <c:axId val="233899904"/>
        <c:scaling>
          <c:orientation val="maxMin"/>
        </c:scaling>
        <c:delete val="0"/>
        <c:axPos val="l"/>
        <c:numFmt formatCode="General" sourceLinked="0"/>
        <c:majorTickMark val="out"/>
        <c:minorTickMark val="none"/>
        <c:tickLblPos val="nextTo"/>
        <c:txPr>
          <a:bodyPr/>
          <a:lstStyle/>
          <a:p>
            <a:pPr>
              <a:defRPr sz="1200" b="1"/>
            </a:pPr>
            <a:endParaRPr lang="de-DE"/>
          </a:p>
        </c:txPr>
        <c:crossAx val="233901440"/>
        <c:crosses val="autoZero"/>
        <c:auto val="1"/>
        <c:lblAlgn val="ctr"/>
        <c:lblOffset val="100"/>
        <c:noMultiLvlLbl val="0"/>
      </c:catAx>
      <c:valAx>
        <c:axId val="233901440"/>
        <c:scaling>
          <c:orientation val="minMax"/>
        </c:scaling>
        <c:delete val="0"/>
        <c:axPos val="b"/>
        <c:numFmt formatCode="#,##0" sourceLinked="0"/>
        <c:majorTickMark val="out"/>
        <c:minorTickMark val="none"/>
        <c:tickLblPos val="nextTo"/>
        <c:txPr>
          <a:bodyPr/>
          <a:lstStyle/>
          <a:p>
            <a:pPr>
              <a:defRPr sz="1200" b="1"/>
            </a:pPr>
            <a:endParaRPr lang="de-DE"/>
          </a:p>
        </c:txPr>
        <c:crossAx val="233899904"/>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'Anteil SozBesch 06-2018'!$A$60</c:f>
          <c:strCache>
            <c:ptCount val="1"/>
            <c:pt idx="0">
              <c:v>Sozialversicherungspflichtig Beschäftigte in den Stadtbezirken am 30.06.2020 (in %)</c:v>
            </c:pt>
          </c:strCache>
        </c:strRef>
      </c:tx>
      <c:layout>
        <c:manualLayout>
          <c:xMode val="edge"/>
          <c:yMode val="edge"/>
          <c:x val="0.13773686612972005"/>
          <c:y val="2.5115525332060764E-2"/>
        </c:manualLayout>
      </c:layout>
      <c:overlay val="0"/>
      <c:txPr>
        <a:bodyPr/>
        <a:lstStyle/>
        <a:p>
          <a:pPr>
            <a:defRPr sz="1200"/>
          </a:pPr>
          <a:endParaRPr lang="de-DE"/>
        </a:p>
      </c:txPr>
    </c:title>
    <c:autoTitleDeleted val="0"/>
    <c:plotArea>
      <c:layout>
        <c:manualLayout>
          <c:layoutTarget val="inner"/>
          <c:xMode val="edge"/>
          <c:yMode val="edge"/>
          <c:x val="0.22517182514501177"/>
          <c:y val="0.13891705609969554"/>
          <c:w val="0.69788667628150824"/>
          <c:h val="0.77856307118236656"/>
        </c:manualLayout>
      </c:layout>
      <c:barChart>
        <c:barDir val="bar"/>
        <c:grouping val="clustered"/>
        <c:varyColors val="0"/>
        <c:ser>
          <c:idx val="0"/>
          <c:order val="0"/>
          <c:tx>
            <c:strRef>
              <c:f>'Anteil SozBesch 06-2018'!$I$5</c:f>
              <c:strCache>
                <c:ptCount val="1"/>
              </c:strCache>
            </c:strRef>
          </c:tx>
          <c:spPr>
            <a:solidFill>
              <a:srgbClr val="B90C39"/>
            </a:solidFill>
          </c:spPr>
          <c:invertIfNegative val="0"/>
          <c:dLbls>
            <c:spPr>
              <a:noFill/>
              <a:ln>
                <a:noFill/>
              </a:ln>
              <a:effectLst/>
            </c:spPr>
            <c:txPr>
              <a:bodyPr/>
              <a:lstStyle/>
              <a:p>
                <a:pPr>
                  <a:defRPr sz="1200" b="1"/>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'Anteil SozBesch 06-2018'!$B$8:$B$19</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 Hollerst.</c:v>
                </c:pt>
                <c:pt idx="11">
                  <c:v>Münchener Straße</c:v>
                </c:pt>
              </c:strCache>
            </c:strRef>
          </c:cat>
          <c:val>
            <c:numRef>
              <c:f>'Anteil SozBesch 06-2018'!$D$8:$D$19</c:f>
              <c:numCache>
                <c:formatCode>#,##0.0</c:formatCode>
                <c:ptCount val="12"/>
                <c:pt idx="0">
                  <c:v>71.568627450980387</c:v>
                </c:pt>
                <c:pt idx="1">
                  <c:v>68.85468537799909</c:v>
                </c:pt>
                <c:pt idx="2">
                  <c:v>68.585043988269788</c:v>
                </c:pt>
                <c:pt idx="3">
                  <c:v>67.759795570698472</c:v>
                </c:pt>
                <c:pt idx="4">
                  <c:v>68.259895444361462</c:v>
                </c:pt>
                <c:pt idx="5">
                  <c:v>68.950276243093924</c:v>
                </c:pt>
                <c:pt idx="6">
                  <c:v>74.315068493150676</c:v>
                </c:pt>
                <c:pt idx="7">
                  <c:v>69.746646795827132</c:v>
                </c:pt>
                <c:pt idx="8">
                  <c:v>68.258426966292134</c:v>
                </c:pt>
                <c:pt idx="9">
                  <c:v>68.813559322033896</c:v>
                </c:pt>
                <c:pt idx="10">
                  <c:v>76.127124907612711</c:v>
                </c:pt>
                <c:pt idx="11">
                  <c:v>71.012101210121017</c:v>
                </c:pt>
              </c:numCache>
            </c:numRef>
          </c:val>
          <c:extLst>
            <c:ext xmlns:c16="http://schemas.microsoft.com/office/drawing/2014/chart" uri="{C3380CC4-5D6E-409C-BE32-E72D297353CC}">
              <c16:uniqueId val="{00000000-37DA-45F6-AF30-8E0C98B4910B}"/>
            </c:ext>
          </c:extLst>
        </c:ser>
        <c:dLbls>
          <c:showLegendKey val="0"/>
          <c:showVal val="0"/>
          <c:showCatName val="0"/>
          <c:showSerName val="0"/>
          <c:showPercent val="0"/>
          <c:showBubbleSize val="0"/>
        </c:dLbls>
        <c:gapWidth val="150"/>
        <c:axId val="233935616"/>
        <c:axId val="233937152"/>
      </c:barChart>
      <c:catAx>
        <c:axId val="233935616"/>
        <c:scaling>
          <c:orientation val="maxMin"/>
        </c:scaling>
        <c:delete val="0"/>
        <c:axPos val="l"/>
        <c:numFmt formatCode="General" sourceLinked="0"/>
        <c:majorTickMark val="out"/>
        <c:minorTickMark val="none"/>
        <c:tickLblPos val="nextTo"/>
        <c:txPr>
          <a:bodyPr/>
          <a:lstStyle/>
          <a:p>
            <a:pPr>
              <a:defRPr sz="1200" b="1"/>
            </a:pPr>
            <a:endParaRPr lang="de-DE"/>
          </a:p>
        </c:txPr>
        <c:crossAx val="233937152"/>
        <c:crosses val="autoZero"/>
        <c:auto val="1"/>
        <c:lblAlgn val="ctr"/>
        <c:lblOffset val="100"/>
        <c:noMultiLvlLbl val="0"/>
      </c:catAx>
      <c:valAx>
        <c:axId val="233937152"/>
        <c:scaling>
          <c:orientation val="minMax"/>
        </c:scaling>
        <c:delete val="0"/>
        <c:axPos val="b"/>
        <c:title>
          <c:tx>
            <c:rich>
              <a:bodyPr/>
              <a:lstStyle/>
              <a:p>
                <a:pPr>
                  <a:defRPr sz="1200"/>
                </a:pPr>
                <a:r>
                  <a:rPr lang="de-DE" sz="1200"/>
                  <a:t>%</a:t>
                </a:r>
              </a:p>
            </c:rich>
          </c:tx>
          <c:layout>
            <c:manualLayout>
              <c:xMode val="edge"/>
              <c:yMode val="edge"/>
              <c:x val="0.93939920839414581"/>
              <c:y val="0.9330808080808084"/>
            </c:manualLayout>
          </c:layout>
          <c:overlay val="0"/>
        </c:title>
        <c:numFmt formatCode="#,##0" sourceLinked="0"/>
        <c:majorTickMark val="out"/>
        <c:minorTickMark val="none"/>
        <c:tickLblPos val="nextTo"/>
        <c:txPr>
          <a:bodyPr/>
          <a:lstStyle/>
          <a:p>
            <a:pPr>
              <a:defRPr sz="1200" b="1"/>
            </a:pPr>
            <a:endParaRPr lang="de-DE"/>
          </a:p>
        </c:txPr>
        <c:crossAx val="233935616"/>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'SozBesch Entw.'!$A$26</c:f>
          <c:strCache>
            <c:ptCount val="1"/>
            <c:pt idx="0">
              <c:v>Veränderung der sozialversicherungspflichtig Beschäftigten 2010-2020 (absolut) in den Stadtbezirken</c:v>
            </c:pt>
          </c:strCache>
        </c:strRef>
      </c:tx>
      <c:overlay val="0"/>
      <c:spPr>
        <a:noFill/>
        <a:ln>
          <a:noFill/>
        </a:ln>
      </c:spPr>
      <c:txPr>
        <a:bodyPr rot="0" vert="horz" anchor="ctr" anchorCtr="1"/>
        <a:lstStyle/>
        <a:p>
          <a:pPr algn="ctr" rtl="0">
            <a:defRPr lang="de-DE" sz="1400" b="1" i="0" u="none" strike="noStrike" kern="1200" baseline="0">
              <a:solidFill>
                <a:sysClr val="windowText" lastClr="000000"/>
              </a:solidFill>
              <a:latin typeface="Arial" pitchFamily="34" charset="0"/>
              <a:ea typeface="+mn-ea"/>
              <a:cs typeface="Arial" pitchFamily="34" charset="0"/>
            </a:defRPr>
          </a:pPr>
          <a:endParaRPr lang="de-DE"/>
        </a:p>
      </c:txPr>
    </c:title>
    <c:autoTitleDeleted val="0"/>
    <c:plotArea>
      <c:layout>
        <c:manualLayout>
          <c:layoutTarget val="inner"/>
          <c:xMode val="edge"/>
          <c:yMode val="edge"/>
          <c:x val="0.29527634650507395"/>
          <c:y val="0.16765703338251814"/>
          <c:w val="0.56483710705516654"/>
          <c:h val="0.77459621629354569"/>
        </c:manualLayout>
      </c:layout>
      <c:barChart>
        <c:barDir val="bar"/>
        <c:grouping val="clustered"/>
        <c:varyColors val="0"/>
        <c:ser>
          <c:idx val="0"/>
          <c:order val="0"/>
          <c:spPr>
            <a:solidFill>
              <a:srgbClr val="34557E"/>
            </a:solidFill>
          </c:spPr>
          <c:invertIfNegative val="0"/>
          <c:cat>
            <c:strRef>
              <c:f>'SozBesch Entw.'!$B$8:$B$19</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 Hollerst.</c:v>
                </c:pt>
                <c:pt idx="11">
                  <c:v>Münchener Straße</c:v>
                </c:pt>
              </c:strCache>
            </c:strRef>
          </c:cat>
          <c:val>
            <c:numRef>
              <c:f>'SozBesch Entw.'!$N$8:$N$19</c:f>
              <c:numCache>
                <c:formatCode>\+#,##0;\-#,##0;0</c:formatCode>
                <c:ptCount val="12"/>
                <c:pt idx="0">
                  <c:v>2290</c:v>
                </c:pt>
                <c:pt idx="1">
                  <c:v>1395</c:v>
                </c:pt>
                <c:pt idx="2">
                  <c:v>2500</c:v>
                </c:pt>
                <c:pt idx="3">
                  <c:v>2425</c:v>
                </c:pt>
                <c:pt idx="4">
                  <c:v>1140</c:v>
                </c:pt>
                <c:pt idx="5">
                  <c:v>1020</c:v>
                </c:pt>
                <c:pt idx="6">
                  <c:v>840</c:v>
                </c:pt>
                <c:pt idx="7">
                  <c:v>445</c:v>
                </c:pt>
                <c:pt idx="8">
                  <c:v>725</c:v>
                </c:pt>
                <c:pt idx="9">
                  <c:v>1065</c:v>
                </c:pt>
                <c:pt idx="10">
                  <c:v>1815</c:v>
                </c:pt>
                <c:pt idx="11">
                  <c:v>1755</c:v>
                </c:pt>
              </c:numCache>
            </c:numRef>
          </c:val>
          <c:extLst>
            <c:ext xmlns:c16="http://schemas.microsoft.com/office/drawing/2014/chart" uri="{C3380CC4-5D6E-409C-BE32-E72D297353CC}">
              <c16:uniqueId val="{00000000-26E1-460D-9EB4-F57F90DF6DCD}"/>
            </c:ext>
          </c:extLst>
        </c:ser>
        <c:dLbls>
          <c:showLegendKey val="0"/>
          <c:showVal val="0"/>
          <c:showCatName val="0"/>
          <c:showSerName val="0"/>
          <c:showPercent val="0"/>
          <c:showBubbleSize val="0"/>
        </c:dLbls>
        <c:gapWidth val="150"/>
        <c:axId val="234016768"/>
        <c:axId val="234018304"/>
      </c:barChart>
      <c:catAx>
        <c:axId val="234016768"/>
        <c:scaling>
          <c:orientation val="maxMin"/>
        </c:scaling>
        <c:delete val="0"/>
        <c:axPos val="l"/>
        <c:numFmt formatCode="General" sourceLinked="0"/>
        <c:majorTickMark val="out"/>
        <c:minorTickMark val="none"/>
        <c:tickLblPos val="low"/>
        <c:txPr>
          <a:bodyPr/>
          <a:lstStyle/>
          <a:p>
            <a:pPr>
              <a:defRPr sz="1100" b="1"/>
            </a:pPr>
            <a:endParaRPr lang="de-DE"/>
          </a:p>
        </c:txPr>
        <c:crossAx val="234018304"/>
        <c:crosses val="autoZero"/>
        <c:auto val="1"/>
        <c:lblAlgn val="ctr"/>
        <c:lblOffset val="100"/>
        <c:noMultiLvlLbl val="0"/>
      </c:catAx>
      <c:valAx>
        <c:axId val="234018304"/>
        <c:scaling>
          <c:orientation val="minMax"/>
        </c:scaling>
        <c:delete val="0"/>
        <c:axPos val="b"/>
        <c:numFmt formatCode="\+#\ ##0_ ;\-#\ ##0;#\ ##0\ " sourceLinked="0"/>
        <c:majorTickMark val="out"/>
        <c:minorTickMark val="none"/>
        <c:tickLblPos val="nextTo"/>
        <c:txPr>
          <a:bodyPr/>
          <a:lstStyle/>
          <a:p>
            <a:pPr>
              <a:defRPr sz="1200" b="1"/>
            </a:pPr>
            <a:endParaRPr lang="de-DE"/>
          </a:p>
        </c:txPr>
        <c:crossAx val="23401676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paperSize="9"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'SozBesch Entw.'!$A$56</c:f>
          <c:strCache>
            <c:ptCount val="1"/>
            <c:pt idx="0">
              <c:v>Veränderung der sozialversicherungspflichtig Beschäftigten 2010-2020 (prozentual) in den Stadtbezirken</c:v>
            </c:pt>
          </c:strCache>
        </c:strRef>
      </c:tx>
      <c:layout>
        <c:manualLayout>
          <c:xMode val="edge"/>
          <c:yMode val="edge"/>
          <c:x val="0.11581707905727298"/>
          <c:y val="2.0073475488295502E-2"/>
        </c:manualLayout>
      </c:layout>
      <c:overlay val="0"/>
      <c:txPr>
        <a:bodyPr anchor="ctr" anchorCtr="0"/>
        <a:lstStyle/>
        <a:p>
          <a:pPr>
            <a:defRPr sz="1200"/>
          </a:pPr>
          <a:endParaRPr lang="de-DE"/>
        </a:p>
      </c:txPr>
    </c:title>
    <c:autoTitleDeleted val="0"/>
    <c:plotArea>
      <c:layout>
        <c:manualLayout>
          <c:layoutTarget val="inner"/>
          <c:xMode val="edge"/>
          <c:yMode val="edge"/>
          <c:x val="0.29527634650507395"/>
          <c:y val="9.0465403781049322E-2"/>
          <c:w val="0.56483710705516654"/>
          <c:h val="0.85265453231389754"/>
        </c:manualLayout>
      </c:layout>
      <c:barChart>
        <c:barDir val="bar"/>
        <c:grouping val="clustered"/>
        <c:varyColors val="0"/>
        <c:ser>
          <c:idx val="0"/>
          <c:order val="0"/>
          <c:spPr>
            <a:solidFill>
              <a:srgbClr val="B90C39"/>
            </a:solidFill>
          </c:spPr>
          <c:invertIfNegative val="0"/>
          <c:dLbls>
            <c:spPr>
              <a:noFill/>
              <a:ln>
                <a:noFill/>
              </a:ln>
              <a:effectLst/>
            </c:spPr>
            <c:txPr>
              <a:bodyPr/>
              <a:lstStyle/>
              <a:p>
                <a:pPr>
                  <a:defRPr sz="105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('SozBesch Entw.'!$B$8:$B$19,'SozBesch Entw.'!$B$22)</c:f>
              <c:strCache>
                <c:ptCount val="13"/>
                <c:pt idx="0">
                  <c:v>Mitte</c:v>
                </c:pt>
                <c:pt idx="1">
                  <c:v>Nordwest</c:v>
                </c:pt>
                <c:pt idx="2">
                  <c:v>Nordost</c:v>
                </c:pt>
                <c:pt idx="3">
                  <c:v>Südost</c:v>
                </c:pt>
                <c:pt idx="4">
                  <c:v>Südwest</c:v>
                </c:pt>
                <c:pt idx="5">
                  <c:v>West</c:v>
                </c:pt>
                <c:pt idx="6">
                  <c:v>Etting</c:v>
                </c:pt>
                <c:pt idx="7">
                  <c:v>Oberhaunstadt</c:v>
                </c:pt>
                <c:pt idx="8">
                  <c:v>Mailing</c:v>
                </c:pt>
                <c:pt idx="9">
                  <c:v>Süd</c:v>
                </c:pt>
                <c:pt idx="10">
                  <c:v>Friedrichsh.- Hollerst.</c:v>
                </c:pt>
                <c:pt idx="11">
                  <c:v>Münchener Straße</c:v>
                </c:pt>
                <c:pt idx="12">
                  <c:v>Stadt Ingolstadt</c:v>
                </c:pt>
              </c:strCache>
            </c:strRef>
          </c:cat>
          <c:val>
            <c:numRef>
              <c:f>('SozBesch Entw.'!$O$8:$O$19,'SozBesch Entw.'!$O$22)</c:f>
              <c:numCache>
                <c:formatCode>0.0</c:formatCode>
                <c:ptCount val="13"/>
                <c:pt idx="0">
                  <c:v>45.708582834331338</c:v>
                </c:pt>
                <c:pt idx="1">
                  <c:v>22.463768115942027</c:v>
                </c:pt>
                <c:pt idx="2">
                  <c:v>36.469730123997088</c:v>
                </c:pt>
                <c:pt idx="3">
                  <c:v>43.851717902350813</c:v>
                </c:pt>
                <c:pt idx="4">
                  <c:v>33.236151603498541</c:v>
                </c:pt>
                <c:pt idx="5">
                  <c:v>48.571428571428569</c:v>
                </c:pt>
                <c:pt idx="6">
                  <c:v>63.157894736842103</c:v>
                </c:pt>
                <c:pt idx="7">
                  <c:v>23.482849604221638</c:v>
                </c:pt>
                <c:pt idx="8">
                  <c:v>42.521994134897362</c:v>
                </c:pt>
                <c:pt idx="9">
                  <c:v>35.559265442404012</c:v>
                </c:pt>
                <c:pt idx="10">
                  <c:v>54.42278860569715</c:v>
                </c:pt>
                <c:pt idx="11">
                  <c:v>37.340425531914896</c:v>
                </c:pt>
                <c:pt idx="12">
                  <c:v>31.994094695771381</c:v>
                </c:pt>
              </c:numCache>
            </c:numRef>
          </c:val>
          <c:extLst>
            <c:ext xmlns:c16="http://schemas.microsoft.com/office/drawing/2014/chart" uri="{C3380CC4-5D6E-409C-BE32-E72D297353CC}">
              <c16:uniqueId val="{00000000-5900-4CF8-AADD-5BA7573DF08B}"/>
            </c:ext>
          </c:extLst>
        </c:ser>
        <c:dLbls>
          <c:dLblPos val="outEnd"/>
          <c:showLegendKey val="0"/>
          <c:showVal val="1"/>
          <c:showCatName val="0"/>
          <c:showSerName val="0"/>
          <c:showPercent val="0"/>
          <c:showBubbleSize val="0"/>
        </c:dLbls>
        <c:gapWidth val="150"/>
        <c:axId val="234238336"/>
        <c:axId val="234241024"/>
      </c:barChart>
      <c:catAx>
        <c:axId val="234238336"/>
        <c:scaling>
          <c:orientation val="maxMin"/>
        </c:scaling>
        <c:delete val="0"/>
        <c:axPos val="l"/>
        <c:numFmt formatCode="General" sourceLinked="0"/>
        <c:majorTickMark val="out"/>
        <c:minorTickMark val="none"/>
        <c:tickLblPos val="low"/>
        <c:txPr>
          <a:bodyPr/>
          <a:lstStyle/>
          <a:p>
            <a:pPr>
              <a:defRPr sz="1100" b="1"/>
            </a:pPr>
            <a:endParaRPr lang="de-DE"/>
          </a:p>
        </c:txPr>
        <c:crossAx val="234241024"/>
        <c:crosses val="autoZero"/>
        <c:auto val="1"/>
        <c:lblAlgn val="ctr"/>
        <c:lblOffset val="100"/>
        <c:noMultiLvlLbl val="0"/>
      </c:catAx>
      <c:valAx>
        <c:axId val="234241024"/>
        <c:scaling>
          <c:orientation val="minMax"/>
        </c:scaling>
        <c:delete val="0"/>
        <c:axPos val="b"/>
        <c:numFmt formatCode="\+#\ ##0_ ;\-#\ ##0;#\ ##0\ " sourceLinked="0"/>
        <c:majorTickMark val="out"/>
        <c:minorTickMark val="none"/>
        <c:tickLblPos val="nextTo"/>
        <c:txPr>
          <a:bodyPr/>
          <a:lstStyle/>
          <a:p>
            <a:pPr>
              <a:defRPr sz="1200" b="1"/>
            </a:pPr>
            <a:endParaRPr lang="de-DE"/>
          </a:p>
        </c:txPr>
        <c:crossAx val="234238336"/>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paperSize="9"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rPr>
              <a:t>Betriebe nach Stadtbezirken 2019</a:t>
            </a:r>
          </a:p>
        </c:rich>
      </c:tx>
      <c:overlay val="0"/>
      <c:spPr>
        <a:noFill/>
        <a:ln>
          <a:noFill/>
        </a:ln>
        <a:effectLst/>
      </c:spPr>
      <c:txPr>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tx>
            <c:v>Betriebe</c:v>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'Betriebe+SozBesch'!$F$34:$F$45</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'Betriebe+SozBesch'!$G$34:$G$45</c:f>
              <c:numCache>
                <c:formatCode>#,##0</c:formatCode>
                <c:ptCount val="12"/>
                <c:pt idx="0">
                  <c:v>1350</c:v>
                </c:pt>
                <c:pt idx="1">
                  <c:v>402</c:v>
                </c:pt>
                <c:pt idx="2">
                  <c:v>674</c:v>
                </c:pt>
                <c:pt idx="3">
                  <c:v>726</c:v>
                </c:pt>
                <c:pt idx="4">
                  <c:v>259</c:v>
                </c:pt>
                <c:pt idx="5">
                  <c:v>205</c:v>
                </c:pt>
                <c:pt idx="6">
                  <c:v>75</c:v>
                </c:pt>
                <c:pt idx="7">
                  <c:v>102</c:v>
                </c:pt>
                <c:pt idx="8">
                  <c:v>307</c:v>
                </c:pt>
                <c:pt idx="9">
                  <c:v>249</c:v>
                </c:pt>
                <c:pt idx="10">
                  <c:v>439</c:v>
                </c:pt>
                <c:pt idx="11">
                  <c:v>582</c:v>
                </c:pt>
              </c:numCache>
            </c:numRef>
          </c:val>
          <c:extLst>
            <c:ext xmlns:c16="http://schemas.microsoft.com/office/drawing/2014/chart" uri="{C3380CC4-5D6E-409C-BE32-E72D297353CC}">
              <c16:uniqueId val="{00000000-3F62-46A5-83E1-04B006BC4CE4}"/>
            </c:ext>
          </c:extLst>
        </c:ser>
        <c:dLbls>
          <c:dLblPos val="outEnd"/>
          <c:showLegendKey val="0"/>
          <c:showVal val="1"/>
          <c:showCatName val="0"/>
          <c:showSerName val="0"/>
          <c:showPercent val="0"/>
          <c:showBubbleSize val="0"/>
        </c:dLbls>
        <c:gapWidth val="219"/>
        <c:overlap val="-27"/>
        <c:axId val="687198008"/>
        <c:axId val="687198336"/>
      </c:barChart>
      <c:catAx>
        <c:axId val="687198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336"/>
        <c:crosses val="autoZero"/>
        <c:auto val="1"/>
        <c:lblAlgn val="ctr"/>
        <c:lblOffset val="100"/>
        <c:noMultiLvlLbl val="0"/>
      </c:catAx>
      <c:valAx>
        <c:axId val="687198336"/>
        <c:scaling>
          <c:orientation val="minMax"/>
        </c:scaling>
        <c:delete val="0"/>
        <c:axPos val="l"/>
        <c:numFmt formatCode="#,##0"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rPr>
              <a:t>sv-Beschäftigte nach Arbeitsort 2019</a:t>
            </a:r>
          </a:p>
        </c:rich>
      </c:tx>
      <c:layout>
        <c:manualLayout>
          <c:xMode val="edge"/>
          <c:yMode val="edge"/>
          <c:x val="0.15429565121315458"/>
          <c:y val="9.1644212631891899E-3"/>
        </c:manualLayout>
      </c:layout>
      <c:overlay val="0"/>
      <c:spPr>
        <a:noFill/>
        <a:ln>
          <a:noFill/>
        </a:ln>
        <a:effectLst/>
      </c:spPr>
      <c:txPr>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rgbClr val="B90C39"/>
            </a:solidFill>
            <a:ln>
              <a:noFill/>
            </a:ln>
            <a:effectLst/>
          </c:spPr>
          <c:invertIfNegative val="0"/>
          <c:dLbls>
            <c:dLbl>
              <c:idx val="1"/>
              <c:layout>
                <c:manualLayout>
                  <c:x val="0.12363900136304165"/>
                  <c:y val="0.1202679175739085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F4-4224-96D7-812E6781A42E}"/>
                </c:ext>
              </c:extLst>
            </c:dLbl>
            <c:dLbl>
              <c:idx val="2"/>
              <c:layout>
                <c:manualLayout>
                  <c:x val="0"/>
                  <c:y val="1.21863806161702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F4-4224-96D7-812E6781A42E}"/>
                </c:ext>
              </c:extLst>
            </c:dLbl>
            <c:dLbl>
              <c:idx val="9"/>
              <c:layout>
                <c:manualLayout>
                  <c:x val="0"/>
                  <c:y val="9.13978546212759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DF4-4224-96D7-812E6781A42E}"/>
                </c:ext>
              </c:extLst>
            </c:dLbl>
            <c:dLbl>
              <c:idx val="11"/>
              <c:layout>
                <c:manualLayout>
                  <c:x val="-1.0235238552487691E-16"/>
                  <c:y val="9.13978546212759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F4-4224-96D7-812E6781A42E}"/>
                </c:ext>
              </c:extLst>
            </c:dLbl>
            <c:spPr>
              <a:noFill/>
              <a:ln>
                <a:no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'Betriebe+SozBesch'!$F$34:$F$45</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'Betriebe+SozBesch'!$H$34:$H$45</c:f>
              <c:numCache>
                <c:formatCode>#,##0</c:formatCode>
                <c:ptCount val="12"/>
                <c:pt idx="0">
                  <c:v>11631.999999999985</c:v>
                </c:pt>
                <c:pt idx="1">
                  <c:v>53430.600000000013</c:v>
                </c:pt>
                <c:pt idx="2">
                  <c:v>8949.700000000008</c:v>
                </c:pt>
                <c:pt idx="3">
                  <c:v>12226.999999999998</c:v>
                </c:pt>
                <c:pt idx="4">
                  <c:v>577.50000000000011</c:v>
                </c:pt>
                <c:pt idx="5">
                  <c:v>347.20000000000005</c:v>
                </c:pt>
                <c:pt idx="6">
                  <c:v>318.00000000000011</c:v>
                </c:pt>
                <c:pt idx="7">
                  <c:v>317.70000000000005</c:v>
                </c:pt>
                <c:pt idx="8">
                  <c:v>2293.9999999999991</c:v>
                </c:pt>
                <c:pt idx="9">
                  <c:v>1118.3999999999999</c:v>
                </c:pt>
                <c:pt idx="10">
                  <c:v>7539.400000000006</c:v>
                </c:pt>
                <c:pt idx="11">
                  <c:v>4891.9000000000069</c:v>
                </c:pt>
              </c:numCache>
            </c:numRef>
          </c:val>
          <c:extLst>
            <c:ext xmlns:c16="http://schemas.microsoft.com/office/drawing/2014/chart" uri="{C3380CC4-5D6E-409C-BE32-E72D297353CC}">
              <c16:uniqueId val="{00000004-3DF4-4224-96D7-812E6781A42E}"/>
            </c:ext>
          </c:extLst>
        </c:ser>
        <c:dLbls>
          <c:dLblPos val="outEnd"/>
          <c:showLegendKey val="0"/>
          <c:showVal val="1"/>
          <c:showCatName val="0"/>
          <c:showSerName val="0"/>
          <c:showPercent val="0"/>
          <c:showBubbleSize val="0"/>
        </c:dLbls>
        <c:gapWidth val="219"/>
        <c:overlap val="-27"/>
        <c:axId val="687198008"/>
        <c:axId val="687198336"/>
      </c:barChart>
      <c:catAx>
        <c:axId val="687198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336"/>
        <c:crosses val="autoZero"/>
        <c:auto val="1"/>
        <c:lblAlgn val="ctr"/>
        <c:lblOffset val="100"/>
        <c:noMultiLvlLbl val="0"/>
      </c:catAx>
      <c:valAx>
        <c:axId val="687198336"/>
        <c:scaling>
          <c:orientation val="minMax"/>
          <c:max val="15000"/>
        </c:scaling>
        <c:delete val="0"/>
        <c:axPos val="l"/>
        <c:numFmt formatCode="#,##0"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userShapes r:id="rId4"/>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sz="1200"/>
              <a:t>Gebäude</a:t>
            </a:r>
            <a:r>
              <a:rPr lang="en-US" sz="1200" baseline="0"/>
              <a:t> mit Wohnraum und Wohnungen in der Stadt Ingolstadt am 31.12.2019</a:t>
            </a:r>
            <a:endParaRPr lang="en-US" sz="1200"/>
          </a:p>
        </c:rich>
      </c:tx>
      <c:layout>
        <c:manualLayout>
          <c:xMode val="edge"/>
          <c:yMode val="edge"/>
          <c:x val="9.8116712683641819E-2"/>
          <c:y val="1.3640748031496064E-2"/>
        </c:manualLayout>
      </c:layout>
      <c:overlay val="0"/>
      <c:spPr>
        <a:solidFill>
          <a:srgbClr val="FFFFFF"/>
        </a:solidFill>
        <a:ln w="12700">
          <a:noFill/>
          <a:prstDash val="solid"/>
        </a:ln>
      </c:spPr>
    </c:title>
    <c:autoTitleDeleted val="0"/>
    <c:plotArea>
      <c:layout>
        <c:manualLayout>
          <c:layoutTarget val="inner"/>
          <c:xMode val="edge"/>
          <c:yMode val="edge"/>
          <c:x val="0.10516843580393159"/>
          <c:y val="0.16501914639401424"/>
          <c:w val="0.82179387091539202"/>
          <c:h val="0.53566076115485561"/>
        </c:manualLayout>
      </c:layout>
      <c:barChart>
        <c:barDir val="col"/>
        <c:grouping val="clustered"/>
        <c:varyColors val="0"/>
        <c:ser>
          <c:idx val="2"/>
          <c:order val="0"/>
          <c:tx>
            <c:strRef>
              <c:f>'Wohnungen u. Wohngeb. 2020'!$C$4</c:f>
              <c:strCache>
                <c:ptCount val="1"/>
                <c:pt idx="0">
                  <c:v>Gebäude mit Wohnraum</c:v>
                </c:pt>
              </c:strCache>
            </c:strRef>
          </c:tx>
          <c:spPr>
            <a:solidFill>
              <a:srgbClr val="98ACBE"/>
            </a:solidFill>
          </c:spPr>
          <c:invertIfNegative val="0"/>
          <c:cat>
            <c:strRef>
              <c:f>'Wohnungen u. Wohngeb. 2020'!$B$70:$B$81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Friedr.hof.-Hollerst.</c:v>
                </c:pt>
                <c:pt idx="11">
                  <c:v>Münchener Straße</c:v>
                </c:pt>
              </c:strCache>
            </c:strRef>
          </c:cat>
          <c:val>
            <c:numRef>
              <c:f>'Wohnungen u. Wohngeb. 2020'!$C$70:$C$81</c:f>
              <c:numCache>
                <c:formatCode>#,##0</c:formatCode>
                <c:ptCount val="12"/>
                <c:pt idx="0">
                  <c:v>2877</c:v>
                </c:pt>
                <c:pt idx="1">
                  <c:v>1466</c:v>
                </c:pt>
                <c:pt idx="2">
                  <c:v>3358</c:v>
                </c:pt>
                <c:pt idx="3">
                  <c:v>3769</c:v>
                </c:pt>
                <c:pt idx="4">
                  <c:v>3173</c:v>
                </c:pt>
                <c:pt idx="5">
                  <c:v>2276</c:v>
                </c:pt>
                <c:pt idx="6">
                  <c:v>1361</c:v>
                </c:pt>
                <c:pt idx="7">
                  <c:v>1445</c:v>
                </c:pt>
                <c:pt idx="8">
                  <c:v>1450</c:v>
                </c:pt>
                <c:pt idx="9">
                  <c:v>2882</c:v>
                </c:pt>
                <c:pt idx="10">
                  <c:v>1881</c:v>
                </c:pt>
                <c:pt idx="11">
                  <c:v>2995</c:v>
                </c:pt>
              </c:numCache>
            </c:numRef>
          </c:val>
          <c:extLst>
            <c:ext xmlns:c16="http://schemas.microsoft.com/office/drawing/2014/chart" uri="{C3380CC4-5D6E-409C-BE32-E72D297353CC}">
              <c16:uniqueId val="{00000000-3E6A-4B47-95A7-F1A991619FC6}"/>
            </c:ext>
          </c:extLst>
        </c:ser>
        <c:ser>
          <c:idx val="0"/>
          <c:order val="1"/>
          <c:tx>
            <c:strRef>
              <c:f>'Wohnungen u. Wohngeb. 2020'!$E$4</c:f>
              <c:strCache>
                <c:ptCount val="1"/>
                <c:pt idx="0">
                  <c:v>Wohnungen</c:v>
                </c:pt>
              </c:strCache>
            </c:strRef>
          </c:tx>
          <c:spPr>
            <a:solidFill>
              <a:srgbClr val="687D9E"/>
            </a:solidFill>
          </c:spPr>
          <c:invertIfNegative val="0"/>
          <c:cat>
            <c:strRef>
              <c:f>'Wohnungen u. Wohngeb. 2020'!$B$70:$B$81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Friedr.hof.-Hollerst.</c:v>
                </c:pt>
                <c:pt idx="11">
                  <c:v>Münchener Straße</c:v>
                </c:pt>
              </c:strCache>
            </c:strRef>
          </c:cat>
          <c:val>
            <c:numRef>
              <c:f>'Wohnungen u. Wohngeb. 2020'!$E$70:$E$81</c:f>
              <c:numCache>
                <c:formatCode>#,##0</c:formatCode>
                <c:ptCount val="12"/>
                <c:pt idx="0">
                  <c:v>9209</c:v>
                </c:pt>
                <c:pt idx="1">
                  <c:v>8701</c:v>
                </c:pt>
                <c:pt idx="2">
                  <c:v>11366</c:v>
                </c:pt>
                <c:pt idx="3">
                  <c:v>9072</c:v>
                </c:pt>
                <c:pt idx="4">
                  <c:v>5397</c:v>
                </c:pt>
                <c:pt idx="5">
                  <c:v>3132</c:v>
                </c:pt>
                <c:pt idx="6">
                  <c:v>2068</c:v>
                </c:pt>
                <c:pt idx="7">
                  <c:v>2581</c:v>
                </c:pt>
                <c:pt idx="8">
                  <c:v>2469</c:v>
                </c:pt>
                <c:pt idx="9">
                  <c:v>4200</c:v>
                </c:pt>
                <c:pt idx="10">
                  <c:v>5837</c:v>
                </c:pt>
                <c:pt idx="11">
                  <c:v>7476</c:v>
                </c:pt>
              </c:numCache>
            </c:numRef>
          </c:val>
          <c:extLst>
            <c:ext xmlns:c16="http://schemas.microsoft.com/office/drawing/2014/chart" uri="{C3380CC4-5D6E-409C-BE32-E72D297353CC}">
              <c16:uniqueId val="{00000001-3E6A-4B47-95A7-F1A991619FC6}"/>
            </c:ext>
          </c:extLst>
        </c:ser>
        <c:dLbls>
          <c:showLegendKey val="0"/>
          <c:showVal val="0"/>
          <c:showCatName val="0"/>
          <c:showSerName val="0"/>
          <c:showPercent val="0"/>
          <c:showBubbleSize val="0"/>
        </c:dLbls>
        <c:gapWidth val="100"/>
        <c:axId val="232657280"/>
        <c:axId val="232658816"/>
      </c:barChart>
      <c:catAx>
        <c:axId val="232657280"/>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000000"/>
                </a:solidFill>
                <a:latin typeface="Arial"/>
                <a:ea typeface="Arial"/>
                <a:cs typeface="Arial"/>
              </a:defRPr>
            </a:pPr>
            <a:endParaRPr lang="de-DE"/>
          </a:p>
        </c:txPr>
        <c:crossAx val="232658816"/>
        <c:crosses val="autoZero"/>
        <c:auto val="1"/>
        <c:lblAlgn val="ctr"/>
        <c:lblOffset val="50"/>
        <c:noMultiLvlLbl val="0"/>
      </c:catAx>
      <c:valAx>
        <c:axId val="232658816"/>
        <c:scaling>
          <c:orientation val="minMax"/>
        </c:scaling>
        <c:delete val="0"/>
        <c:axPos val="l"/>
        <c:numFmt formatCode="#,##0"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2657280"/>
        <c:crosses val="autoZero"/>
        <c:crossBetween val="between"/>
        <c:majorUnit val="2000"/>
      </c:valAx>
      <c:spPr>
        <a:ln>
          <a:noFill/>
        </a:ln>
      </c:spPr>
    </c:plotArea>
    <c:legend>
      <c:legendPos val="t"/>
      <c:layout>
        <c:manualLayout>
          <c:xMode val="edge"/>
          <c:yMode val="edge"/>
          <c:x val="0.5398486862695927"/>
          <c:y val="0.21065710536182974"/>
          <c:w val="0.23377765552231736"/>
          <c:h val="0.29604232283464565"/>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361" footer="0.49212598450000361"/>
    <c:pageSetup paperSize="9" orientation="portrait" verticalDpi="12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sz="1200" baseline="0"/>
              <a:t>Wohnungen je Wohngebäude und durchschnittliche Haushaltsgröße in der Stadt Ingolstadt am 31.12.2019</a:t>
            </a:r>
            <a:endParaRPr lang="en-US" sz="1200"/>
          </a:p>
        </c:rich>
      </c:tx>
      <c:layout>
        <c:manualLayout>
          <c:xMode val="edge"/>
          <c:yMode val="edge"/>
          <c:x val="0.1857129189349509"/>
          <c:y val="1.0012369865250097E-2"/>
        </c:manualLayout>
      </c:layout>
      <c:overlay val="0"/>
      <c:spPr>
        <a:solidFill>
          <a:srgbClr val="FFFFFF"/>
        </a:solidFill>
        <a:ln w="12700">
          <a:noFill/>
          <a:prstDash val="solid"/>
        </a:ln>
      </c:spPr>
    </c:title>
    <c:autoTitleDeleted val="0"/>
    <c:plotArea>
      <c:layout>
        <c:manualLayout>
          <c:layoutTarget val="inner"/>
          <c:xMode val="edge"/>
          <c:yMode val="edge"/>
          <c:x val="0.10516843580393159"/>
          <c:y val="0.17405342274799429"/>
          <c:w val="0.82179387091539413"/>
          <c:h val="0.53148584127989029"/>
        </c:manualLayout>
      </c:layout>
      <c:barChart>
        <c:barDir val="col"/>
        <c:grouping val="clustered"/>
        <c:varyColors val="0"/>
        <c:ser>
          <c:idx val="2"/>
          <c:order val="0"/>
          <c:tx>
            <c:strRef>
              <c:f>'Wohnungen u. Wohngeb. 2020'!$L$4</c:f>
              <c:strCache>
                <c:ptCount val="1"/>
                <c:pt idx="0">
                  <c:v>Räume je Einw.</c:v>
                </c:pt>
              </c:strCache>
            </c:strRef>
          </c:tx>
          <c:spPr>
            <a:solidFill>
              <a:schemeClr val="bg1">
                <a:lumMod val="50000"/>
              </a:schemeClr>
            </a:solidFill>
          </c:spPr>
          <c:invertIfNegative val="0"/>
          <c:cat>
            <c:strRef>
              <c:f>'Wohnungen u. Wohngeb. 2020'!$B$70:$B$81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Friedr.hof.-Hollerst.</c:v>
                </c:pt>
                <c:pt idx="11">
                  <c:v>Münchener Straße</c:v>
                </c:pt>
              </c:strCache>
            </c:strRef>
          </c:cat>
          <c:val>
            <c:numRef>
              <c:f>'Wohnungen u. Wohngeb. 2020'!$L$70:$L$81</c:f>
              <c:numCache>
                <c:formatCode>#,##0.0;\-#,##0.0</c:formatCode>
                <c:ptCount val="12"/>
                <c:pt idx="0">
                  <c:v>1.9537614678899082</c:v>
                </c:pt>
                <c:pt idx="1">
                  <c:v>1.5812294182217344</c:v>
                </c:pt>
                <c:pt idx="2">
                  <c:v>1.7983212341197823</c:v>
                </c:pt>
                <c:pt idx="3">
                  <c:v>1.9034518556968596</c:v>
                </c:pt>
                <c:pt idx="4">
                  <c:v>2.2019366197183099</c:v>
                </c:pt>
                <c:pt idx="5">
                  <c:v>2.1681757656458056</c:v>
                </c:pt>
                <c:pt idx="6">
                  <c:v>2.0991803278688526</c:v>
                </c:pt>
                <c:pt idx="7">
                  <c:v>2.0898472596585802</c:v>
                </c:pt>
                <c:pt idx="8">
                  <c:v>2.0340017436791631</c:v>
                </c:pt>
                <c:pt idx="9">
                  <c:v>2.1562661165549253</c:v>
                </c:pt>
                <c:pt idx="10">
                  <c:v>1.9235985533453888</c:v>
                </c:pt>
                <c:pt idx="11">
                  <c:v>2.0628178694158077</c:v>
                </c:pt>
              </c:numCache>
            </c:numRef>
          </c:val>
          <c:extLst>
            <c:ext xmlns:c16="http://schemas.microsoft.com/office/drawing/2014/chart" uri="{C3380CC4-5D6E-409C-BE32-E72D297353CC}">
              <c16:uniqueId val="{00000000-0D54-482E-97D4-70332EEE731F}"/>
            </c:ext>
          </c:extLst>
        </c:ser>
        <c:ser>
          <c:idx val="0"/>
          <c:order val="1"/>
          <c:tx>
            <c:strRef>
              <c:f>'Wohnungen u. Wohngeb. 2020'!$O$4</c:f>
              <c:strCache>
                <c:ptCount val="1"/>
                <c:pt idx="0">
                  <c:v>Durchschnittl. HH-Größe</c:v>
                </c:pt>
              </c:strCache>
            </c:strRef>
          </c:tx>
          <c:spPr>
            <a:solidFill>
              <a:srgbClr val="CD3962"/>
            </a:solidFill>
          </c:spPr>
          <c:invertIfNegative val="0"/>
          <c:cat>
            <c:strRef>
              <c:f>'Wohnungen u. Wohngeb. 2020'!$B$70:$B$81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Friedr.hof.-Hollerst.</c:v>
                </c:pt>
                <c:pt idx="11">
                  <c:v>Münchener Straße</c:v>
                </c:pt>
              </c:strCache>
            </c:strRef>
          </c:cat>
          <c:val>
            <c:numRef>
              <c:f>'Wohnungen u. Wohngeb. 2020'!$O$70:$O$81</c:f>
              <c:numCache>
                <c:formatCode>0.00</c:formatCode>
                <c:ptCount val="12"/>
                <c:pt idx="0">
                  <c:v>1.7754370724291455</c:v>
                </c:pt>
                <c:pt idx="1">
                  <c:v>2.0940121825077576</c:v>
                </c:pt>
                <c:pt idx="2">
                  <c:v>1.9391166637339434</c:v>
                </c:pt>
                <c:pt idx="3">
                  <c:v>2.1235670194003529</c:v>
                </c:pt>
                <c:pt idx="4">
                  <c:v>2.1048730776357236</c:v>
                </c:pt>
                <c:pt idx="5">
                  <c:v>2.3978288633461049</c:v>
                </c:pt>
                <c:pt idx="6">
                  <c:v>2.3597678916827851</c:v>
                </c:pt>
                <c:pt idx="7">
                  <c:v>2.1561410306082913</c:v>
                </c:pt>
                <c:pt idx="8">
                  <c:v>2.3228027541514784</c:v>
                </c:pt>
                <c:pt idx="9">
                  <c:v>2.3083333333333331</c:v>
                </c:pt>
                <c:pt idx="10">
                  <c:v>1.8948089772143224</c:v>
                </c:pt>
                <c:pt idx="11">
                  <c:v>1.9462279293739968</c:v>
                </c:pt>
              </c:numCache>
            </c:numRef>
          </c:val>
          <c:extLst>
            <c:ext xmlns:c16="http://schemas.microsoft.com/office/drawing/2014/chart" uri="{C3380CC4-5D6E-409C-BE32-E72D297353CC}">
              <c16:uniqueId val="{00000001-0D54-482E-97D4-70332EEE731F}"/>
            </c:ext>
          </c:extLst>
        </c:ser>
        <c:dLbls>
          <c:showLegendKey val="0"/>
          <c:showVal val="0"/>
          <c:showCatName val="0"/>
          <c:showSerName val="0"/>
          <c:showPercent val="0"/>
          <c:showBubbleSize val="0"/>
        </c:dLbls>
        <c:gapWidth val="100"/>
        <c:axId val="232700544"/>
        <c:axId val="232710528"/>
      </c:barChart>
      <c:catAx>
        <c:axId val="232700544"/>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000000"/>
                </a:solidFill>
                <a:latin typeface="Arial"/>
                <a:ea typeface="Arial"/>
                <a:cs typeface="Arial"/>
              </a:defRPr>
            </a:pPr>
            <a:endParaRPr lang="de-DE"/>
          </a:p>
        </c:txPr>
        <c:crossAx val="232710528"/>
        <c:crosses val="autoZero"/>
        <c:auto val="1"/>
        <c:lblAlgn val="ctr"/>
        <c:lblOffset val="50"/>
        <c:noMultiLvlLbl val="0"/>
      </c:catAx>
      <c:valAx>
        <c:axId val="232710528"/>
        <c:scaling>
          <c:orientation val="minMax"/>
        </c:scaling>
        <c:delete val="0"/>
        <c:axPos val="l"/>
        <c:numFmt formatCode="#,##0.0;\-#,##0.0"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2700544"/>
        <c:crosses val="autoZero"/>
        <c:crossBetween val="between"/>
      </c:valAx>
      <c:spPr>
        <a:ln>
          <a:noFill/>
        </a:ln>
      </c:spPr>
    </c:plotArea>
    <c:legend>
      <c:legendPos val="t"/>
      <c:layout>
        <c:manualLayout>
          <c:xMode val="edge"/>
          <c:yMode val="edge"/>
          <c:x val="0.15305233716988334"/>
          <c:y val="0.14813981087292377"/>
          <c:w val="0.69799242895367164"/>
          <c:h val="6.3929284557133814E-2"/>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455" footer="0.49212598450000455"/>
    <c:pageSetup paperSize="9" orientation="portrait" verticalDpi="120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Entwicklung des Wohnungsbestandes in</a:t>
            </a:r>
            <a:r>
              <a:rPr lang="en-US" sz="1200" baseline="0"/>
              <a:t> Ingolstadt </a:t>
            </a:r>
            <a:r>
              <a:rPr lang="en-US" sz="1200"/>
              <a:t>seit 2011</a:t>
            </a:r>
          </a:p>
        </c:rich>
      </c:tx>
      <c:layout>
        <c:manualLayout>
          <c:xMode val="edge"/>
          <c:yMode val="edge"/>
          <c:x val="0.16546906187624832"/>
          <c:y val="4.4326241134752024E-2"/>
        </c:manualLayout>
      </c:layout>
      <c:overlay val="0"/>
    </c:title>
    <c:autoTitleDeleted val="0"/>
    <c:plotArea>
      <c:layout>
        <c:manualLayout>
          <c:layoutTarget val="inner"/>
          <c:xMode val="edge"/>
          <c:yMode val="edge"/>
          <c:x val="9.6880098071573384E-2"/>
          <c:y val="0.17284789832305444"/>
          <c:w val="0.77445894766509893"/>
          <c:h val="0.67092454533609103"/>
        </c:manualLayout>
      </c:layout>
      <c:barChart>
        <c:barDir val="col"/>
        <c:grouping val="clustered"/>
        <c:varyColors val="0"/>
        <c:ser>
          <c:idx val="0"/>
          <c:order val="0"/>
          <c:tx>
            <c:strRef>
              <c:f>'Entw. der Wohnungen'!$B$84</c:f>
              <c:strCache>
                <c:ptCount val="1"/>
                <c:pt idx="0">
                  <c:v>Stadt Ingolstadt</c:v>
                </c:pt>
              </c:strCache>
            </c:strRef>
          </c:tx>
          <c:spPr>
            <a:solidFill>
              <a:srgbClr val="1E3F6D"/>
            </a:solidFill>
          </c:spPr>
          <c:invertIfNegative val="0"/>
          <c:cat>
            <c:numRef>
              <c:f>'Entw. der Wohnungen'!$D$5:$K$5</c:f>
              <c:numCache>
                <c:formatCode>General</c:formatCode>
                <c:ptCount val="8"/>
                <c:pt idx="0">
                  <c:v>2012</c:v>
                </c:pt>
                <c:pt idx="1">
                  <c:v>2013</c:v>
                </c:pt>
                <c:pt idx="2">
                  <c:v>2014</c:v>
                </c:pt>
                <c:pt idx="3">
                  <c:v>2015</c:v>
                </c:pt>
                <c:pt idx="4">
                  <c:v>2016</c:v>
                </c:pt>
                <c:pt idx="5">
                  <c:v>2017</c:v>
                </c:pt>
                <c:pt idx="6">
                  <c:v>2018</c:v>
                </c:pt>
                <c:pt idx="7">
                  <c:v>2019</c:v>
                </c:pt>
              </c:numCache>
            </c:numRef>
          </c:cat>
          <c:val>
            <c:numRef>
              <c:f>'Entw. der Wohnungen'!$D$84:$K$84</c:f>
              <c:numCache>
                <c:formatCode>#,##0;\-#,##0</c:formatCode>
                <c:ptCount val="8"/>
                <c:pt idx="0">
                  <c:v>62717</c:v>
                </c:pt>
                <c:pt idx="1">
                  <c:v>63471</c:v>
                </c:pt>
                <c:pt idx="2">
                  <c:v>64346</c:v>
                </c:pt>
                <c:pt idx="3">
                  <c:v>65553</c:v>
                </c:pt>
                <c:pt idx="4">
                  <c:v>67030</c:v>
                </c:pt>
                <c:pt idx="5">
                  <c:v>67030</c:v>
                </c:pt>
                <c:pt idx="6">
                  <c:v>68003</c:v>
                </c:pt>
                <c:pt idx="7">
                  <c:v>69379</c:v>
                </c:pt>
              </c:numCache>
            </c:numRef>
          </c:val>
          <c:extLst>
            <c:ext xmlns:c16="http://schemas.microsoft.com/office/drawing/2014/chart" uri="{C3380CC4-5D6E-409C-BE32-E72D297353CC}">
              <c16:uniqueId val="{00000000-F453-4F80-A657-136407B02A72}"/>
            </c:ext>
          </c:extLst>
        </c:ser>
        <c:dLbls>
          <c:showLegendKey val="0"/>
          <c:showVal val="0"/>
          <c:showCatName val="0"/>
          <c:showSerName val="0"/>
          <c:showPercent val="0"/>
          <c:showBubbleSize val="0"/>
        </c:dLbls>
        <c:gapWidth val="150"/>
        <c:axId val="234365696"/>
        <c:axId val="234367232"/>
      </c:barChart>
      <c:catAx>
        <c:axId val="234365696"/>
        <c:scaling>
          <c:orientation val="minMax"/>
        </c:scaling>
        <c:delete val="0"/>
        <c:axPos val="b"/>
        <c:numFmt formatCode="General" sourceLinked="1"/>
        <c:majorTickMark val="out"/>
        <c:minorTickMark val="none"/>
        <c:tickLblPos val="nextTo"/>
        <c:txPr>
          <a:bodyPr/>
          <a:lstStyle/>
          <a:p>
            <a:pPr>
              <a:defRPr sz="1200" b="1"/>
            </a:pPr>
            <a:endParaRPr lang="de-DE"/>
          </a:p>
        </c:txPr>
        <c:crossAx val="234367232"/>
        <c:crosses val="autoZero"/>
        <c:auto val="1"/>
        <c:lblAlgn val="ctr"/>
        <c:lblOffset val="100"/>
        <c:noMultiLvlLbl val="0"/>
      </c:catAx>
      <c:valAx>
        <c:axId val="234367232"/>
        <c:scaling>
          <c:orientation val="minMax"/>
        </c:scaling>
        <c:delete val="0"/>
        <c:axPos val="l"/>
        <c:majorGridlines/>
        <c:numFmt formatCode="#,##0;\-#,##0" sourceLinked="1"/>
        <c:majorTickMark val="out"/>
        <c:minorTickMark val="none"/>
        <c:tickLblPos val="nextTo"/>
        <c:txPr>
          <a:bodyPr/>
          <a:lstStyle/>
          <a:p>
            <a:pPr>
              <a:defRPr sz="1200" b="1"/>
            </a:pPr>
            <a:endParaRPr lang="de-DE"/>
          </a:p>
        </c:txPr>
        <c:crossAx val="234365696"/>
        <c:crosses val="autoZero"/>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sz="1200" baseline="0"/>
              <a:t>Entwicklung des Wohnungsbestands in den Stadtbezirken</a:t>
            </a:r>
            <a:endParaRPr lang="de-DE" sz="1200"/>
          </a:p>
        </c:rich>
      </c:tx>
      <c:layout>
        <c:manualLayout>
          <c:xMode val="edge"/>
          <c:yMode val="edge"/>
          <c:x val="0.1857129189349509"/>
          <c:y val="1.0012369865250097E-2"/>
        </c:manualLayout>
      </c:layout>
      <c:overlay val="0"/>
      <c:spPr>
        <a:solidFill>
          <a:srgbClr val="FFFFFF"/>
        </a:solidFill>
        <a:ln w="12700">
          <a:noFill/>
          <a:prstDash val="solid"/>
        </a:ln>
      </c:spPr>
    </c:title>
    <c:autoTitleDeleted val="0"/>
    <c:plotArea>
      <c:layout>
        <c:manualLayout>
          <c:layoutTarget val="inner"/>
          <c:xMode val="edge"/>
          <c:yMode val="edge"/>
          <c:x val="0.10516843580393159"/>
          <c:y val="0.17405342274799429"/>
          <c:w val="0.82179387091539413"/>
          <c:h val="0.53148584127989029"/>
        </c:manualLayout>
      </c:layout>
      <c:barChart>
        <c:barDir val="col"/>
        <c:grouping val="clustered"/>
        <c:varyColors val="0"/>
        <c:ser>
          <c:idx val="2"/>
          <c:order val="0"/>
          <c:tx>
            <c:strRef>
              <c:f>'Entw. der Wohnungen'!$D$5</c:f>
              <c:strCache>
                <c:ptCount val="1"/>
                <c:pt idx="0">
                  <c:v>2012</c:v>
                </c:pt>
              </c:strCache>
            </c:strRef>
          </c:tx>
          <c:spPr>
            <a:solidFill>
              <a:schemeClr val="bg1">
                <a:lumMod val="50000"/>
              </a:schemeClr>
            </a:solidFill>
          </c:spPr>
          <c:invertIfNegative val="0"/>
          <c:cat>
            <c:strRef>
              <c:f>'Entw. der Wohnungen'!$B$71:$B$82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Friedrichshof.-Hollerst.</c:v>
                </c:pt>
                <c:pt idx="11">
                  <c:v>Münchener Straße</c:v>
                </c:pt>
              </c:strCache>
            </c:strRef>
          </c:cat>
          <c:val>
            <c:numRef>
              <c:f>'Entw. der Wohnungen'!$D$71:$D$82</c:f>
              <c:numCache>
                <c:formatCode>#,##0;\-#,##0</c:formatCode>
                <c:ptCount val="12"/>
                <c:pt idx="0">
                  <c:v>8207</c:v>
                </c:pt>
                <c:pt idx="1">
                  <c:v>8303</c:v>
                </c:pt>
                <c:pt idx="2">
                  <c:v>9585</c:v>
                </c:pt>
                <c:pt idx="3">
                  <c:v>7339</c:v>
                </c:pt>
                <c:pt idx="4">
                  <c:v>4861</c:v>
                </c:pt>
                <c:pt idx="5">
                  <c:v>2679</c:v>
                </c:pt>
                <c:pt idx="6">
                  <c:v>1902</c:v>
                </c:pt>
                <c:pt idx="7">
                  <c:v>2340</c:v>
                </c:pt>
                <c:pt idx="8">
                  <c:v>2223</c:v>
                </c:pt>
                <c:pt idx="9">
                  <c:v>3513</c:v>
                </c:pt>
                <c:pt idx="10">
                  <c:v>4907</c:v>
                </c:pt>
                <c:pt idx="11">
                  <c:v>6858</c:v>
                </c:pt>
              </c:numCache>
            </c:numRef>
          </c:val>
          <c:extLst>
            <c:ext xmlns:c16="http://schemas.microsoft.com/office/drawing/2014/chart" uri="{C3380CC4-5D6E-409C-BE32-E72D297353CC}">
              <c16:uniqueId val="{00000000-13B6-4A2B-8784-651AD7071135}"/>
            </c:ext>
          </c:extLst>
        </c:ser>
        <c:ser>
          <c:idx val="0"/>
          <c:order val="1"/>
          <c:tx>
            <c:strRef>
              <c:f>'Entw. der Wohnungen'!$H$5</c:f>
              <c:strCache>
                <c:ptCount val="1"/>
                <c:pt idx="0">
                  <c:v>2016</c:v>
                </c:pt>
              </c:strCache>
            </c:strRef>
          </c:tx>
          <c:spPr>
            <a:solidFill>
              <a:srgbClr val="CD3962"/>
            </a:solidFill>
          </c:spPr>
          <c:invertIfNegative val="0"/>
          <c:cat>
            <c:strRef>
              <c:f>'Entw. der Wohnungen'!$B$71:$B$82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Friedrichshof.-Hollerst.</c:v>
                </c:pt>
                <c:pt idx="11">
                  <c:v>Münchener Straße</c:v>
                </c:pt>
              </c:strCache>
            </c:strRef>
          </c:cat>
          <c:val>
            <c:numRef>
              <c:f>'Entw. der Wohnungen'!$H$71:$H$82</c:f>
              <c:numCache>
                <c:formatCode>#,##0;\-#,##0</c:formatCode>
                <c:ptCount val="12"/>
                <c:pt idx="0">
                  <c:v>8679</c:v>
                </c:pt>
                <c:pt idx="1">
                  <c:v>8470</c:v>
                </c:pt>
                <c:pt idx="2">
                  <c:v>10280</c:v>
                </c:pt>
                <c:pt idx="3">
                  <c:v>8457</c:v>
                </c:pt>
                <c:pt idx="4">
                  <c:v>5101</c:v>
                </c:pt>
                <c:pt idx="5">
                  <c:v>2872</c:v>
                </c:pt>
                <c:pt idx="6">
                  <c:v>1981</c:v>
                </c:pt>
                <c:pt idx="7">
                  <c:v>2413</c:v>
                </c:pt>
                <c:pt idx="8">
                  <c:v>2381</c:v>
                </c:pt>
                <c:pt idx="9">
                  <c:v>3799</c:v>
                </c:pt>
                <c:pt idx="10">
                  <c:v>5392</c:v>
                </c:pt>
                <c:pt idx="11">
                  <c:v>7205</c:v>
                </c:pt>
              </c:numCache>
            </c:numRef>
          </c:val>
          <c:extLst>
            <c:ext xmlns:c16="http://schemas.microsoft.com/office/drawing/2014/chart" uri="{C3380CC4-5D6E-409C-BE32-E72D297353CC}">
              <c16:uniqueId val="{00000001-13B6-4A2B-8784-651AD7071135}"/>
            </c:ext>
          </c:extLst>
        </c:ser>
        <c:ser>
          <c:idx val="1"/>
          <c:order val="2"/>
          <c:tx>
            <c:strRef>
              <c:f>'Entw. der Wohnungen'!$K$5</c:f>
              <c:strCache>
                <c:ptCount val="1"/>
                <c:pt idx="0">
                  <c:v>2019</c:v>
                </c:pt>
              </c:strCache>
            </c:strRef>
          </c:tx>
          <c:spPr>
            <a:solidFill>
              <a:schemeClr val="accent1">
                <a:lumMod val="40000"/>
                <a:lumOff val="60000"/>
              </a:schemeClr>
            </a:solidFill>
          </c:spPr>
          <c:invertIfNegative val="0"/>
          <c:cat>
            <c:strRef>
              <c:f>'Entw. der Wohnungen'!$B$71:$B$82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Friedrichshof.-Hollerst.</c:v>
                </c:pt>
                <c:pt idx="11">
                  <c:v>Münchener Straße</c:v>
                </c:pt>
              </c:strCache>
            </c:strRef>
          </c:cat>
          <c:val>
            <c:numRef>
              <c:f>'Entw. der Wohnungen'!$K$71:$K$82</c:f>
              <c:numCache>
                <c:formatCode>#,##0;\-#,##0</c:formatCode>
                <c:ptCount val="12"/>
                <c:pt idx="0" formatCode="General">
                  <c:v>9094</c:v>
                </c:pt>
                <c:pt idx="1">
                  <c:v>8627</c:v>
                </c:pt>
                <c:pt idx="2">
                  <c:v>11174</c:v>
                </c:pt>
                <c:pt idx="3">
                  <c:v>8878</c:v>
                </c:pt>
                <c:pt idx="4">
                  <c:v>5313</c:v>
                </c:pt>
                <c:pt idx="5">
                  <c:v>3088</c:v>
                </c:pt>
                <c:pt idx="6">
                  <c:v>2023</c:v>
                </c:pt>
                <c:pt idx="7">
                  <c:v>2523</c:v>
                </c:pt>
                <c:pt idx="8">
                  <c:v>2447</c:v>
                </c:pt>
                <c:pt idx="9">
                  <c:v>4126</c:v>
                </c:pt>
                <c:pt idx="10">
                  <c:v>5694</c:v>
                </c:pt>
                <c:pt idx="11">
                  <c:v>7403</c:v>
                </c:pt>
              </c:numCache>
            </c:numRef>
          </c:val>
          <c:extLst>
            <c:ext xmlns:c16="http://schemas.microsoft.com/office/drawing/2014/chart" uri="{C3380CC4-5D6E-409C-BE32-E72D297353CC}">
              <c16:uniqueId val="{00000002-13B6-4A2B-8784-651AD7071135}"/>
            </c:ext>
          </c:extLst>
        </c:ser>
        <c:dLbls>
          <c:showLegendKey val="0"/>
          <c:showVal val="0"/>
          <c:showCatName val="0"/>
          <c:showSerName val="0"/>
          <c:showPercent val="0"/>
          <c:showBubbleSize val="0"/>
        </c:dLbls>
        <c:gapWidth val="100"/>
        <c:axId val="234384768"/>
        <c:axId val="234386560"/>
      </c:barChart>
      <c:catAx>
        <c:axId val="234384768"/>
        <c:scaling>
          <c:orientation val="minMax"/>
        </c:scaling>
        <c:delete val="0"/>
        <c:axPos val="b"/>
        <c:numFmt formatCode="General" sourceLinked="1"/>
        <c:majorTickMark val="none"/>
        <c:minorTickMark val="none"/>
        <c:tickLblPos val="nextTo"/>
        <c:txPr>
          <a:bodyPr rot="-2700000" vert="horz"/>
          <a:lstStyle/>
          <a:p>
            <a:pPr>
              <a:defRPr sz="1200" b="1" i="0" u="none" strike="noStrike" baseline="0">
                <a:solidFill>
                  <a:srgbClr val="000000"/>
                </a:solidFill>
                <a:latin typeface="Arial"/>
                <a:ea typeface="Arial"/>
                <a:cs typeface="Arial"/>
              </a:defRPr>
            </a:pPr>
            <a:endParaRPr lang="de-DE"/>
          </a:p>
        </c:txPr>
        <c:crossAx val="234386560"/>
        <c:crosses val="autoZero"/>
        <c:auto val="1"/>
        <c:lblAlgn val="ctr"/>
        <c:lblOffset val="50"/>
        <c:noMultiLvlLbl val="0"/>
      </c:catAx>
      <c:valAx>
        <c:axId val="234386560"/>
        <c:scaling>
          <c:orientation val="minMax"/>
        </c:scaling>
        <c:delete val="0"/>
        <c:axPos val="l"/>
        <c:numFmt formatCode="#,##0;\-#,##0"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4384768"/>
        <c:crosses val="autoZero"/>
        <c:crossBetween val="between"/>
      </c:valAx>
      <c:spPr>
        <a:ln>
          <a:noFill/>
        </a:ln>
      </c:spPr>
    </c:plotArea>
    <c:legend>
      <c:legendPos val="t"/>
      <c:layout>
        <c:manualLayout>
          <c:xMode val="edge"/>
          <c:yMode val="edge"/>
          <c:x val="0.15305233716988334"/>
          <c:y val="0.14813981087292377"/>
          <c:w val="0.30145285224315643"/>
          <c:h val="8.8993100239201386E-2"/>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455" footer="0.49212598450000455"/>
    <c:pageSetup paperSize="9" orientation="portrait"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'Einw.entwicklung (HWS)'!$A$89</c:f>
          <c:strCache>
            <c:ptCount val="1"/>
            <c:pt idx="0">
              <c:v>Bevölkerungsentwicklung in Ingolstadt seit 2010</c:v>
            </c:pt>
          </c:strCache>
        </c:strRef>
      </c:tx>
      <c:layout>
        <c:manualLayout>
          <c:xMode val="edge"/>
          <c:yMode val="edge"/>
          <c:x val="0.22820037766772391"/>
          <c:y val="3.7105751391465679E-2"/>
        </c:manualLayout>
      </c:layout>
      <c:overlay val="0"/>
      <c:txPr>
        <a:bodyPr/>
        <a:lstStyle/>
        <a:p>
          <a:pPr>
            <a:defRPr sz="1200"/>
          </a:pPr>
          <a:endParaRPr lang="de-DE"/>
        </a:p>
      </c:txPr>
    </c:title>
    <c:autoTitleDeleted val="0"/>
    <c:plotArea>
      <c:layout>
        <c:manualLayout>
          <c:layoutTarget val="inner"/>
          <c:xMode val="edge"/>
          <c:yMode val="edge"/>
          <c:x val="9.6617320459377098E-2"/>
          <c:y val="0.15058750773036494"/>
          <c:w val="0.8616783054833127"/>
          <c:h val="0.7348896323024614"/>
        </c:manualLayout>
      </c:layout>
      <c:lineChart>
        <c:grouping val="standard"/>
        <c:varyColors val="0"/>
        <c:ser>
          <c:idx val="0"/>
          <c:order val="0"/>
          <c:tx>
            <c:strRef>
              <c:f>'Einw.entwicklung (HWS)'!$B$84</c:f>
              <c:strCache>
                <c:ptCount val="1"/>
                <c:pt idx="0">
                  <c:v>Stadt Ingolstadt</c:v>
                </c:pt>
              </c:strCache>
            </c:strRef>
          </c:tx>
          <c:marker>
            <c:symbol val="none"/>
          </c:marker>
          <c:cat>
            <c:numRef>
              <c:f>'Einw.entwicklung (HWS)'!$C$5:$M$5</c:f>
              <c:numCache>
                <c:formatCode>0</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'Einw.entwicklung (HWS)'!$C$84:$M$84</c:f>
              <c:numCache>
                <c:formatCode>#,##0;\-#,##0</c:formatCode>
                <c:ptCount val="11"/>
                <c:pt idx="0">
                  <c:v>124895</c:v>
                </c:pt>
                <c:pt idx="1">
                  <c:v>126455</c:v>
                </c:pt>
                <c:pt idx="2">
                  <c:v>128235</c:v>
                </c:pt>
                <c:pt idx="3">
                  <c:v>129630</c:v>
                </c:pt>
                <c:pt idx="4">
                  <c:v>131720</c:v>
                </c:pt>
                <c:pt idx="5">
                  <c:v>133325</c:v>
                </c:pt>
                <c:pt idx="6">
                  <c:v>135120</c:v>
                </c:pt>
                <c:pt idx="7">
                  <c:v>136450</c:v>
                </c:pt>
                <c:pt idx="8">
                  <c:v>138180</c:v>
                </c:pt>
                <c:pt idx="9">
                  <c:v>138725</c:v>
                </c:pt>
                <c:pt idx="10">
                  <c:v>138230</c:v>
                </c:pt>
              </c:numCache>
            </c:numRef>
          </c:val>
          <c:smooth val="1"/>
          <c:extLst>
            <c:ext xmlns:c16="http://schemas.microsoft.com/office/drawing/2014/chart" uri="{C3380CC4-5D6E-409C-BE32-E72D297353CC}">
              <c16:uniqueId val="{00000000-25B4-4101-88E4-54746904C1C3}"/>
            </c:ext>
          </c:extLst>
        </c:ser>
        <c:dLbls>
          <c:showLegendKey val="0"/>
          <c:showVal val="0"/>
          <c:showCatName val="0"/>
          <c:showSerName val="0"/>
          <c:showPercent val="0"/>
          <c:showBubbleSize val="0"/>
        </c:dLbls>
        <c:smooth val="0"/>
        <c:axId val="231669120"/>
        <c:axId val="231359616"/>
      </c:lineChart>
      <c:catAx>
        <c:axId val="231669120"/>
        <c:scaling>
          <c:orientation val="minMax"/>
        </c:scaling>
        <c:delete val="0"/>
        <c:axPos val="b"/>
        <c:numFmt formatCode="0" sourceLinked="1"/>
        <c:majorTickMark val="out"/>
        <c:minorTickMark val="none"/>
        <c:tickLblPos val="nextTo"/>
        <c:txPr>
          <a:bodyPr rot="-2700000"/>
          <a:lstStyle/>
          <a:p>
            <a:pPr>
              <a:defRPr sz="1050" b="1"/>
            </a:pPr>
            <a:endParaRPr lang="de-DE"/>
          </a:p>
        </c:txPr>
        <c:crossAx val="231359616"/>
        <c:crosses val="autoZero"/>
        <c:auto val="1"/>
        <c:lblAlgn val="ctr"/>
        <c:lblOffset val="100"/>
        <c:noMultiLvlLbl val="0"/>
      </c:catAx>
      <c:valAx>
        <c:axId val="231359616"/>
        <c:scaling>
          <c:orientation val="minMax"/>
          <c:max val="150000"/>
          <c:min val="100000"/>
        </c:scaling>
        <c:delete val="0"/>
        <c:axPos val="l"/>
        <c:majorGridlines/>
        <c:numFmt formatCode="#,##0;\-#,##0" sourceLinked="1"/>
        <c:majorTickMark val="out"/>
        <c:minorTickMark val="none"/>
        <c:tickLblPos val="nextTo"/>
        <c:txPr>
          <a:bodyPr/>
          <a:lstStyle/>
          <a:p>
            <a:pPr>
              <a:defRPr sz="1050" b="1"/>
            </a:pPr>
            <a:endParaRPr lang="de-DE"/>
          </a:p>
        </c:txPr>
        <c:crossAx val="231669120"/>
        <c:crosses val="autoZero"/>
        <c:crossBetween val="between"/>
        <c:majorUnit val="10000"/>
      </c:valAx>
    </c:plotArea>
    <c:plotVisOnly val="1"/>
    <c:dispBlanksAs val="zero"/>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Fertiggestellte Wohnungen in Ingolstadt seit</a:t>
            </a:r>
            <a:r>
              <a:rPr lang="en-US" sz="1200" baseline="0"/>
              <a:t> 2011</a:t>
            </a:r>
            <a:endParaRPr lang="en-US" sz="1200"/>
          </a:p>
        </c:rich>
      </c:tx>
      <c:layout>
        <c:manualLayout>
          <c:xMode val="edge"/>
          <c:yMode val="edge"/>
          <c:x val="0.23155456098648047"/>
          <c:y val="1.7404686527586113E-2"/>
        </c:manualLayout>
      </c:layout>
      <c:overlay val="0"/>
    </c:title>
    <c:autoTitleDeleted val="0"/>
    <c:plotArea>
      <c:layout>
        <c:manualLayout>
          <c:layoutTarget val="inner"/>
          <c:xMode val="edge"/>
          <c:yMode val="edge"/>
          <c:x val="8.8647829693458635E-2"/>
          <c:y val="0.11036700617201005"/>
          <c:w val="0.889732673451198"/>
          <c:h val="0.61821816665440177"/>
        </c:manualLayout>
      </c:layout>
      <c:barChart>
        <c:barDir val="col"/>
        <c:grouping val="clustered"/>
        <c:varyColors val="0"/>
        <c:ser>
          <c:idx val="0"/>
          <c:order val="0"/>
          <c:tx>
            <c:strRef>
              <c:f>'Entw. des Wohnungsbaus'!$B$83</c:f>
              <c:strCache>
                <c:ptCount val="1"/>
                <c:pt idx="0">
                  <c:v>Stadt Ingolstadt</c:v>
                </c:pt>
              </c:strCache>
            </c:strRef>
          </c:tx>
          <c:spPr>
            <a:solidFill>
              <a:srgbClr val="34557E"/>
            </a:solidFill>
          </c:spPr>
          <c:invertIfNegative val="0"/>
          <c:cat>
            <c:numRef>
              <c:f>'Entw. des Wohnungsbaus'!$C$4:$K$4</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'Entw. des Wohnungsbaus'!$C$83:$K$83</c:f>
              <c:numCache>
                <c:formatCode>#,##0;\-#,##0</c:formatCode>
                <c:ptCount val="9"/>
                <c:pt idx="0">
                  <c:v>722</c:v>
                </c:pt>
                <c:pt idx="1">
                  <c:v>778</c:v>
                </c:pt>
                <c:pt idx="2">
                  <c:v>881</c:v>
                </c:pt>
                <c:pt idx="3">
                  <c:v>1208</c:v>
                </c:pt>
                <c:pt idx="4">
                  <c:v>1477</c:v>
                </c:pt>
                <c:pt idx="5">
                  <c:v>1477</c:v>
                </c:pt>
                <c:pt idx="6">
                  <c:v>1050</c:v>
                </c:pt>
                <c:pt idx="7">
                  <c:v>1382</c:v>
                </c:pt>
                <c:pt idx="8">
                  <c:v>1020</c:v>
                </c:pt>
              </c:numCache>
            </c:numRef>
          </c:val>
          <c:extLst>
            <c:ext xmlns:c16="http://schemas.microsoft.com/office/drawing/2014/chart" uri="{C3380CC4-5D6E-409C-BE32-E72D297353CC}">
              <c16:uniqueId val="{00000000-4ABA-4212-A4B4-CC5FB3FAEEEA}"/>
            </c:ext>
          </c:extLst>
        </c:ser>
        <c:dLbls>
          <c:showLegendKey val="0"/>
          <c:showVal val="0"/>
          <c:showCatName val="0"/>
          <c:showSerName val="0"/>
          <c:showPercent val="0"/>
          <c:showBubbleSize val="0"/>
        </c:dLbls>
        <c:gapWidth val="150"/>
        <c:axId val="234550784"/>
        <c:axId val="234552320"/>
      </c:barChart>
      <c:catAx>
        <c:axId val="234550784"/>
        <c:scaling>
          <c:orientation val="minMax"/>
        </c:scaling>
        <c:delete val="0"/>
        <c:axPos val="b"/>
        <c:numFmt formatCode="General" sourceLinked="0"/>
        <c:majorTickMark val="out"/>
        <c:minorTickMark val="none"/>
        <c:tickLblPos val="nextTo"/>
        <c:txPr>
          <a:bodyPr rot="-2640000"/>
          <a:lstStyle/>
          <a:p>
            <a:pPr>
              <a:defRPr sz="1200" b="1"/>
            </a:pPr>
            <a:endParaRPr lang="de-DE"/>
          </a:p>
        </c:txPr>
        <c:crossAx val="234552320"/>
        <c:crosses val="autoZero"/>
        <c:auto val="1"/>
        <c:lblAlgn val="ctr"/>
        <c:lblOffset val="100"/>
        <c:noMultiLvlLbl val="0"/>
      </c:catAx>
      <c:valAx>
        <c:axId val="234552320"/>
        <c:scaling>
          <c:orientation val="minMax"/>
        </c:scaling>
        <c:delete val="0"/>
        <c:axPos val="l"/>
        <c:numFmt formatCode="#,##0;\-#,##0" sourceLinked="1"/>
        <c:majorTickMark val="out"/>
        <c:minorTickMark val="none"/>
        <c:tickLblPos val="nextTo"/>
        <c:txPr>
          <a:bodyPr/>
          <a:lstStyle/>
          <a:p>
            <a:pPr>
              <a:defRPr sz="1200" b="1"/>
            </a:pPr>
            <a:endParaRPr lang="de-DE"/>
          </a:p>
        </c:txPr>
        <c:crossAx val="234550784"/>
        <c:crosses val="autoZero"/>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'Einw.entwicklung (HWS)'!$A$112</c:f>
          <c:strCache>
            <c:ptCount val="1"/>
            <c:pt idx="0">
              <c:v>Einwohner in den Stadtbezirken am 31.12.2020</c:v>
            </c:pt>
          </c:strCache>
        </c:strRef>
      </c:tx>
      <c:layout>
        <c:manualLayout>
          <c:xMode val="edge"/>
          <c:yMode val="edge"/>
          <c:x val="0.24452289259734875"/>
          <c:y val="3.4423407917383818E-2"/>
        </c:manualLayout>
      </c:layout>
      <c:overlay val="0"/>
      <c:txPr>
        <a:bodyPr/>
        <a:lstStyle/>
        <a:p>
          <a:pPr>
            <a:defRPr sz="1200"/>
          </a:pPr>
          <a:endParaRPr lang="de-DE"/>
        </a:p>
      </c:txPr>
    </c:title>
    <c:autoTitleDeleted val="0"/>
    <c:plotArea>
      <c:layout>
        <c:manualLayout>
          <c:layoutTarget val="inner"/>
          <c:xMode val="edge"/>
          <c:yMode val="edge"/>
          <c:x val="0.20127493373159536"/>
          <c:y val="0.12356580427446569"/>
          <c:w val="0.7609437350619157"/>
          <c:h val="0.77879594869919511"/>
        </c:manualLayout>
      </c:layout>
      <c:barChart>
        <c:barDir val="bar"/>
        <c:grouping val="clustered"/>
        <c:varyColors val="0"/>
        <c:ser>
          <c:idx val="0"/>
          <c:order val="0"/>
          <c:tx>
            <c:strRef>
              <c:f>'Einw.entwicklung (HWS)'!$J$5</c:f>
              <c:strCache>
                <c:ptCount val="1"/>
                <c:pt idx="0">
                  <c:v>2017</c:v>
                </c:pt>
              </c:strCache>
            </c:strRef>
          </c:tx>
          <c:spPr>
            <a:solidFill>
              <a:srgbClr val="1E3F6D"/>
            </a:solidFill>
          </c:spPr>
          <c:invertIfNegative val="0"/>
          <c:dLbls>
            <c:spPr>
              <a:noFill/>
              <a:ln>
                <a:noFill/>
              </a:ln>
              <a:effectLst/>
            </c:spPr>
            <c:txPr>
              <a:bodyPr/>
              <a:lstStyle/>
              <a:p>
                <a:pPr>
                  <a:defRPr sz="1050" b="1"/>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'Einw.entwicklung (HWS)'!$B$71:$B$82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'Einw.entwicklung (HWS)'!$M$71:$M$82</c:f>
              <c:numCache>
                <c:formatCode>#,##0</c:formatCode>
                <c:ptCount val="12"/>
                <c:pt idx="0">
                  <c:v>14690</c:v>
                </c:pt>
                <c:pt idx="1">
                  <c:v>17570</c:v>
                </c:pt>
                <c:pt idx="2">
                  <c:v>20845</c:v>
                </c:pt>
                <c:pt idx="3">
                  <c:v>18310</c:v>
                </c:pt>
                <c:pt idx="4">
                  <c:v>10760</c:v>
                </c:pt>
                <c:pt idx="5">
                  <c:v>7220</c:v>
                </c:pt>
                <c:pt idx="6">
                  <c:v>4645</c:v>
                </c:pt>
                <c:pt idx="7">
                  <c:v>5305</c:v>
                </c:pt>
                <c:pt idx="8">
                  <c:v>5500</c:v>
                </c:pt>
                <c:pt idx="9">
                  <c:v>9305</c:v>
                </c:pt>
                <c:pt idx="10">
                  <c:v>10320</c:v>
                </c:pt>
                <c:pt idx="11" formatCode="#,##0;\-#,##0">
                  <c:v>13760</c:v>
                </c:pt>
              </c:numCache>
            </c:numRef>
          </c:val>
          <c:extLst>
            <c:ext xmlns:c16="http://schemas.microsoft.com/office/drawing/2014/chart" uri="{C3380CC4-5D6E-409C-BE32-E72D297353CC}">
              <c16:uniqueId val="{00000000-1379-4DC3-8AB7-0128D53E13AE}"/>
            </c:ext>
          </c:extLst>
        </c:ser>
        <c:dLbls>
          <c:showLegendKey val="0"/>
          <c:showVal val="0"/>
          <c:showCatName val="0"/>
          <c:showSerName val="0"/>
          <c:showPercent val="0"/>
          <c:showBubbleSize val="0"/>
        </c:dLbls>
        <c:gapWidth val="150"/>
        <c:axId val="231638528"/>
        <c:axId val="231640064"/>
      </c:barChart>
      <c:catAx>
        <c:axId val="231638528"/>
        <c:scaling>
          <c:orientation val="maxMin"/>
        </c:scaling>
        <c:delete val="0"/>
        <c:axPos val="l"/>
        <c:numFmt formatCode="General" sourceLinked="0"/>
        <c:majorTickMark val="out"/>
        <c:minorTickMark val="none"/>
        <c:tickLblPos val="nextTo"/>
        <c:txPr>
          <a:bodyPr/>
          <a:lstStyle/>
          <a:p>
            <a:pPr>
              <a:defRPr sz="1100" b="1"/>
            </a:pPr>
            <a:endParaRPr lang="de-DE"/>
          </a:p>
        </c:txPr>
        <c:crossAx val="231640064"/>
        <c:crosses val="autoZero"/>
        <c:auto val="1"/>
        <c:lblAlgn val="ctr"/>
        <c:lblOffset val="100"/>
        <c:noMultiLvlLbl val="0"/>
      </c:catAx>
      <c:valAx>
        <c:axId val="231640064"/>
        <c:scaling>
          <c:orientation val="minMax"/>
        </c:scaling>
        <c:delete val="0"/>
        <c:axPos val="b"/>
        <c:numFmt formatCode="#,##0" sourceLinked="1"/>
        <c:majorTickMark val="out"/>
        <c:minorTickMark val="none"/>
        <c:tickLblPos val="nextTo"/>
        <c:txPr>
          <a:bodyPr/>
          <a:lstStyle/>
          <a:p>
            <a:pPr>
              <a:defRPr sz="1100" b="1"/>
            </a:pPr>
            <a:endParaRPr lang="de-DE"/>
          </a:p>
        </c:txPr>
        <c:crossAx val="23163852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'Einw.entw. % (HWS) '!$A$58</c:f>
          <c:strCache>
            <c:ptCount val="1"/>
            <c:pt idx="0">
              <c:v>Einwohnerentwicklung nach Stadtbezirken 2010-2020 (Zu-/Abnahme absolut)</c:v>
            </c:pt>
          </c:strCache>
        </c:strRef>
      </c:tx>
      <c:layout>
        <c:manualLayout>
          <c:xMode val="edge"/>
          <c:yMode val="edge"/>
          <c:x val="0.11095134614535891"/>
          <c:y val="1.6477856096850006E-2"/>
        </c:manualLayout>
      </c:layout>
      <c:overlay val="0"/>
      <c:txPr>
        <a:bodyPr/>
        <a:lstStyle/>
        <a:p>
          <a:pPr>
            <a:defRPr>
              <a:latin typeface="Arial" panose="020B0604020202020204" pitchFamily="34" charset="0"/>
              <a:cs typeface="Arial" panose="020B0604020202020204" pitchFamily="34" charset="0"/>
            </a:defRPr>
          </a:pPr>
          <a:endParaRPr lang="de-DE"/>
        </a:p>
      </c:txPr>
    </c:title>
    <c:autoTitleDeleted val="0"/>
    <c:plotArea>
      <c:layout/>
      <c:barChart>
        <c:barDir val="bar"/>
        <c:grouping val="clustered"/>
        <c:varyColors val="0"/>
        <c:ser>
          <c:idx val="0"/>
          <c:order val="0"/>
          <c:spPr>
            <a:solidFill>
              <a:srgbClr val="B90C39"/>
            </a:solidFill>
          </c:spPr>
          <c:invertIfNegative val="0"/>
          <c:dLbls>
            <c:spPr>
              <a:noFill/>
              <a:ln>
                <a:noFill/>
              </a:ln>
              <a:effectLst/>
            </c:spPr>
            <c:txPr>
              <a:bodyPr/>
              <a:lstStyle/>
              <a:p>
                <a:pPr>
                  <a:defRPr b="1">
                    <a:latin typeface="Arial" panose="020B0604020202020204" pitchFamily="34" charset="0"/>
                    <a:cs typeface="Arial" panose="020B0604020202020204" pitchFamily="34" charset="0"/>
                  </a:defRPr>
                </a:pPr>
                <a:endParaRPr lang="de-DE"/>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'Einw.entw. % (HWS) '!$G$32:$G$43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'Einw.entw. % (HWS) '!$H$32:$H$43</c:f>
              <c:numCache>
                <c:formatCode>\+#,##0;\-#,##0;0</c:formatCode>
                <c:ptCount val="12"/>
                <c:pt idx="0">
                  <c:v>1145</c:v>
                </c:pt>
                <c:pt idx="1">
                  <c:v>-240</c:v>
                </c:pt>
                <c:pt idx="2">
                  <c:v>2155</c:v>
                </c:pt>
                <c:pt idx="3">
                  <c:v>2880</c:v>
                </c:pt>
                <c:pt idx="4">
                  <c:v>615</c:v>
                </c:pt>
                <c:pt idx="5">
                  <c:v>940</c:v>
                </c:pt>
                <c:pt idx="6">
                  <c:v>330</c:v>
                </c:pt>
                <c:pt idx="7">
                  <c:v>385</c:v>
                </c:pt>
                <c:pt idx="8">
                  <c:v>725</c:v>
                </c:pt>
                <c:pt idx="9">
                  <c:v>1150</c:v>
                </c:pt>
                <c:pt idx="10">
                  <c:v>2330</c:v>
                </c:pt>
                <c:pt idx="11">
                  <c:v>920</c:v>
                </c:pt>
              </c:numCache>
            </c:numRef>
          </c:val>
          <c:extLst>
            <c:ext xmlns:c16="http://schemas.microsoft.com/office/drawing/2014/chart" uri="{C3380CC4-5D6E-409C-BE32-E72D297353CC}">
              <c16:uniqueId val="{00000000-3C91-4429-83FC-F9E805DFB448}"/>
            </c:ext>
          </c:extLst>
        </c:ser>
        <c:dLbls>
          <c:showLegendKey val="0"/>
          <c:showVal val="0"/>
          <c:showCatName val="0"/>
          <c:showSerName val="0"/>
          <c:showPercent val="0"/>
          <c:showBubbleSize val="0"/>
        </c:dLbls>
        <c:gapWidth val="150"/>
        <c:axId val="231475840"/>
        <c:axId val="231526784"/>
      </c:barChart>
      <c:catAx>
        <c:axId val="231475840"/>
        <c:scaling>
          <c:orientation val="maxMin"/>
        </c:scaling>
        <c:delete val="1"/>
        <c:axPos val="l"/>
        <c:numFmt formatCode="@" sourceLinked="0"/>
        <c:majorTickMark val="out"/>
        <c:minorTickMark val="none"/>
        <c:tickLblPos val="nextTo"/>
        <c:crossAx val="231526784"/>
        <c:crosses val="autoZero"/>
        <c:auto val="1"/>
        <c:lblAlgn val="ctr"/>
        <c:lblOffset val="100"/>
        <c:noMultiLvlLbl val="0"/>
      </c:catAx>
      <c:valAx>
        <c:axId val="231526784"/>
        <c:scaling>
          <c:orientation val="minMax"/>
        </c:scaling>
        <c:delete val="0"/>
        <c:axPos val="b"/>
        <c:majorGridlines>
          <c:spPr>
            <a:ln>
              <a:noFill/>
            </a:ln>
          </c:spPr>
        </c:majorGridlines>
        <c:numFmt formatCode="\+#,##0;\-#,##0;0" sourceLinked="1"/>
        <c:majorTickMark val="out"/>
        <c:minorTickMark val="none"/>
        <c:tickLblPos val="nextTo"/>
        <c:txPr>
          <a:bodyPr/>
          <a:lstStyle/>
          <a:p>
            <a:pPr>
              <a:defRPr b="1" i="0" baseline="0"/>
            </a:pPr>
            <a:endParaRPr lang="de-DE"/>
          </a:p>
        </c:txPr>
        <c:crossAx val="231475840"/>
        <c:crosses val="max"/>
        <c:crossBetween val="between"/>
      </c:valAx>
      <c:spPr>
        <a:noFill/>
        <a:ln>
          <a:noFill/>
        </a:ln>
      </c:spPr>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'Einw.entw. % (HWS) '!$A$85</c:f>
          <c:strCache>
            <c:ptCount val="1"/>
            <c:pt idx="0">
              <c:v>Einwohnerentwicklung nach Stadtbezirken 2010-2020 (Veränderung in %)</c:v>
            </c:pt>
          </c:strCache>
        </c:strRef>
      </c:tx>
      <c:layout>
        <c:manualLayout>
          <c:xMode val="edge"/>
          <c:yMode val="edge"/>
          <c:x val="0.11095134614535891"/>
          <c:y val="1.6477856096850006E-2"/>
        </c:manualLayout>
      </c:layout>
      <c:overlay val="0"/>
      <c:spPr>
        <a:ln>
          <a:noFill/>
        </a:ln>
      </c:spPr>
      <c:txPr>
        <a:bodyPr/>
        <a:lstStyle/>
        <a:p>
          <a:pPr>
            <a:defRPr>
              <a:latin typeface="Arial" panose="020B0604020202020204" pitchFamily="34" charset="0"/>
              <a:cs typeface="Arial" panose="020B0604020202020204" pitchFamily="34" charset="0"/>
            </a:defRPr>
          </a:pPr>
          <a:endParaRPr lang="de-DE"/>
        </a:p>
      </c:txPr>
    </c:title>
    <c:autoTitleDeleted val="0"/>
    <c:plotArea>
      <c:layout>
        <c:manualLayout>
          <c:layoutTarget val="inner"/>
          <c:xMode val="edge"/>
          <c:yMode val="edge"/>
          <c:x val="3.7128468385392861E-2"/>
          <c:y val="0.20814879798651598"/>
          <c:w val="0.92148620182685126"/>
          <c:h val="0.72498781889880415"/>
        </c:manualLayout>
      </c:layout>
      <c:barChart>
        <c:barDir val="bar"/>
        <c:grouping val="clustered"/>
        <c:varyColors val="0"/>
        <c:ser>
          <c:idx val="0"/>
          <c:order val="0"/>
          <c:spPr>
            <a:solidFill>
              <a:srgbClr val="34557E"/>
            </a:solidFill>
          </c:spPr>
          <c:invertIfNegative val="0"/>
          <c:dLbls>
            <c:spPr>
              <a:noFill/>
              <a:ln>
                <a:noFill/>
              </a:ln>
              <a:effectLst/>
            </c:spPr>
            <c:txPr>
              <a:bodyPr/>
              <a:lstStyle/>
              <a:p>
                <a:pPr>
                  <a:defRPr b="1">
                    <a:latin typeface="Arial" panose="020B0604020202020204" pitchFamily="34" charset="0"/>
                    <a:cs typeface="Arial" panose="020B0604020202020204" pitchFamily="34" charset="0"/>
                  </a:defRPr>
                </a:pPr>
                <a:endParaRPr lang="de-DE"/>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'Einw.entw. % (HWS) '!$G$32:$G$43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'Einw.entw. % (HWS) '!$I$32:$I$43</c:f>
              <c:numCache>
                <c:formatCode>\+#,##0.0_ ;\-#,##0.0\ </c:formatCode>
                <c:ptCount val="12"/>
                <c:pt idx="0">
                  <c:v>8.4533038021410114</c:v>
                </c:pt>
                <c:pt idx="1">
                  <c:v>-1.3475575519371139</c:v>
                </c:pt>
                <c:pt idx="2">
                  <c:v>11.530230069555913</c:v>
                </c:pt>
                <c:pt idx="3">
                  <c:v>18.664938431626702</c:v>
                </c:pt>
                <c:pt idx="4">
                  <c:v>6.0620995564317397</c:v>
                </c:pt>
                <c:pt idx="5">
                  <c:v>14.968152866242038</c:v>
                </c:pt>
                <c:pt idx="6">
                  <c:v>7.6477404403244496</c:v>
                </c:pt>
                <c:pt idx="7">
                  <c:v>7.8252032520325194</c:v>
                </c:pt>
                <c:pt idx="8">
                  <c:v>15.183246073298429</c:v>
                </c:pt>
                <c:pt idx="9">
                  <c:v>14.101778050275904</c:v>
                </c:pt>
                <c:pt idx="10">
                  <c:v>29.161451814768462</c:v>
                </c:pt>
                <c:pt idx="11">
                  <c:v>7.1651090342679122</c:v>
                </c:pt>
              </c:numCache>
            </c:numRef>
          </c:val>
          <c:extLst>
            <c:ext xmlns:c16="http://schemas.microsoft.com/office/drawing/2014/chart" uri="{C3380CC4-5D6E-409C-BE32-E72D297353CC}">
              <c16:uniqueId val="{00000000-728A-423A-83D8-5D547366E068}"/>
            </c:ext>
          </c:extLst>
        </c:ser>
        <c:dLbls>
          <c:showLegendKey val="0"/>
          <c:showVal val="0"/>
          <c:showCatName val="0"/>
          <c:showSerName val="0"/>
          <c:showPercent val="0"/>
          <c:showBubbleSize val="0"/>
        </c:dLbls>
        <c:gapWidth val="150"/>
        <c:axId val="231551360"/>
        <c:axId val="231552896"/>
      </c:barChart>
      <c:catAx>
        <c:axId val="231551360"/>
        <c:scaling>
          <c:orientation val="maxMin"/>
        </c:scaling>
        <c:delete val="1"/>
        <c:axPos val="l"/>
        <c:numFmt formatCode="@" sourceLinked="0"/>
        <c:majorTickMark val="out"/>
        <c:minorTickMark val="none"/>
        <c:tickLblPos val="nextTo"/>
        <c:crossAx val="231552896"/>
        <c:crossesAt val="0"/>
        <c:auto val="1"/>
        <c:lblAlgn val="ctr"/>
        <c:lblOffset val="100"/>
        <c:noMultiLvlLbl val="0"/>
      </c:catAx>
      <c:valAx>
        <c:axId val="231552896"/>
        <c:scaling>
          <c:orientation val="minMax"/>
        </c:scaling>
        <c:delete val="0"/>
        <c:axPos val="b"/>
        <c:majorGridlines>
          <c:spPr>
            <a:ln>
              <a:noFill/>
            </a:ln>
          </c:spPr>
        </c:majorGridlines>
        <c:numFmt formatCode="\+#\ ##0;\-#\ ##0;0" sourceLinked="0"/>
        <c:majorTickMark val="out"/>
        <c:minorTickMark val="none"/>
        <c:tickLblPos val="nextTo"/>
        <c:txPr>
          <a:bodyPr/>
          <a:lstStyle/>
          <a:p>
            <a:pPr>
              <a:defRPr b="1" i="0" baseline="0"/>
            </a:pPr>
            <a:endParaRPr lang="de-DE"/>
          </a:p>
        </c:txPr>
        <c:crossAx val="231551360"/>
        <c:crosses val="max"/>
        <c:crossBetween val="between"/>
        <c:minorUnit val="1"/>
      </c:valAx>
      <c:spPr>
        <a:noFill/>
        <a:ln>
          <a:noFill/>
        </a:ln>
      </c:spPr>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Tabelle1!$A$1</c:f>
          <c:strCache>
            <c:ptCount val="1"/>
            <c:pt idx="0">
              <c:v>Geburten und Sterbefälle nach Stadtbezirken im Jahr 2020</c:v>
            </c:pt>
          </c:strCache>
        </c:strRef>
      </c:tx>
      <c:overlay val="0"/>
      <c:txPr>
        <a:bodyPr/>
        <a:lstStyle/>
        <a:p>
          <a:pPr>
            <a:defRPr sz="1600"/>
          </a:pPr>
          <a:endParaRPr lang="de-DE"/>
        </a:p>
      </c:txPr>
    </c:title>
    <c:autoTitleDeleted val="0"/>
    <c:plotArea>
      <c:layout>
        <c:manualLayout>
          <c:layoutTarget val="inner"/>
          <c:xMode val="edge"/>
          <c:yMode val="edge"/>
          <c:x val="0.207431863892272"/>
          <c:y val="0.11233868935431514"/>
          <c:w val="0.68002748187520445"/>
          <c:h val="0.81326618381547044"/>
        </c:manualLayout>
      </c:layout>
      <c:barChart>
        <c:barDir val="bar"/>
        <c:grouping val="clustered"/>
        <c:varyColors val="0"/>
        <c:ser>
          <c:idx val="0"/>
          <c:order val="0"/>
          <c:tx>
            <c:strRef>
              <c:f>Bevölkerungsbewegung!$C$6</c:f>
              <c:strCache>
                <c:ptCount val="1"/>
                <c:pt idx="0">
                  <c:v>Geburten</c:v>
                </c:pt>
              </c:strCache>
            </c:strRef>
          </c:tx>
          <c:spPr>
            <a:solidFill>
              <a:schemeClr val="tx2"/>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Bevölkerungsbewegung!$C$72:$C$83</c:f>
              <c:numCache>
                <c:formatCode>#,##0</c:formatCode>
                <c:ptCount val="12"/>
                <c:pt idx="0">
                  <c:v>150</c:v>
                </c:pt>
                <c:pt idx="1">
                  <c:v>195</c:v>
                </c:pt>
                <c:pt idx="2">
                  <c:v>225</c:v>
                </c:pt>
                <c:pt idx="3">
                  <c:v>215</c:v>
                </c:pt>
                <c:pt idx="4">
                  <c:v>125</c:v>
                </c:pt>
                <c:pt idx="5">
                  <c:v>80</c:v>
                </c:pt>
                <c:pt idx="6">
                  <c:v>50</c:v>
                </c:pt>
                <c:pt idx="7">
                  <c:v>60</c:v>
                </c:pt>
                <c:pt idx="8">
                  <c:v>70</c:v>
                </c:pt>
                <c:pt idx="9">
                  <c:v>85</c:v>
                </c:pt>
                <c:pt idx="10">
                  <c:v>140</c:v>
                </c:pt>
                <c:pt idx="11" formatCode="#,##0;\-#,##0">
                  <c:v>180</c:v>
                </c:pt>
              </c:numCache>
            </c:numRef>
          </c:val>
          <c:extLst>
            <c:ext xmlns:c16="http://schemas.microsoft.com/office/drawing/2014/chart" uri="{C3380CC4-5D6E-409C-BE32-E72D297353CC}">
              <c16:uniqueId val="{00000000-2E2D-47BF-8532-AB2804C4B23F}"/>
            </c:ext>
          </c:extLst>
        </c:ser>
        <c:ser>
          <c:idx val="1"/>
          <c:order val="1"/>
          <c:tx>
            <c:strRef>
              <c:f>Bevölkerungsbewegung!$D$6</c:f>
              <c:strCache>
                <c:ptCount val="1"/>
                <c:pt idx="0">
                  <c:v>Sterbefälle</c:v>
                </c:pt>
              </c:strCache>
            </c:strRef>
          </c:tx>
          <c:spPr>
            <a:solidFill>
              <a:srgbClr val="C00000"/>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Bevölkerungsbewegung!$D$72:$D$83</c:f>
              <c:numCache>
                <c:formatCode>#,##0</c:formatCode>
                <c:ptCount val="12"/>
                <c:pt idx="0">
                  <c:v>210</c:v>
                </c:pt>
                <c:pt idx="1">
                  <c:v>225</c:v>
                </c:pt>
                <c:pt idx="2">
                  <c:v>215</c:v>
                </c:pt>
                <c:pt idx="3">
                  <c:v>165</c:v>
                </c:pt>
                <c:pt idx="4">
                  <c:v>80</c:v>
                </c:pt>
                <c:pt idx="5">
                  <c:v>70</c:v>
                </c:pt>
                <c:pt idx="6">
                  <c:v>25</c:v>
                </c:pt>
                <c:pt idx="7">
                  <c:v>40</c:v>
                </c:pt>
                <c:pt idx="8">
                  <c:v>45</c:v>
                </c:pt>
                <c:pt idx="9">
                  <c:v>55</c:v>
                </c:pt>
                <c:pt idx="10">
                  <c:v>115</c:v>
                </c:pt>
                <c:pt idx="11" formatCode="#,##0;\-#,##0">
                  <c:v>125</c:v>
                </c:pt>
              </c:numCache>
            </c:numRef>
          </c:val>
          <c:extLst>
            <c:ext xmlns:c16="http://schemas.microsoft.com/office/drawing/2014/chart" uri="{C3380CC4-5D6E-409C-BE32-E72D297353CC}">
              <c16:uniqueId val="{00000001-2E2D-47BF-8532-AB2804C4B23F}"/>
            </c:ext>
          </c:extLst>
        </c:ser>
        <c:dLbls>
          <c:showLegendKey val="0"/>
          <c:showVal val="0"/>
          <c:showCatName val="0"/>
          <c:showSerName val="0"/>
          <c:showPercent val="0"/>
          <c:showBubbleSize val="0"/>
        </c:dLbls>
        <c:gapWidth val="150"/>
        <c:axId val="108377600"/>
        <c:axId val="108379520"/>
      </c:barChart>
      <c:catAx>
        <c:axId val="108377600"/>
        <c:scaling>
          <c:orientation val="maxMin"/>
        </c:scaling>
        <c:delete val="0"/>
        <c:axPos val="l"/>
        <c:numFmt formatCode="General" sourceLinked="0"/>
        <c:majorTickMark val="out"/>
        <c:minorTickMark val="none"/>
        <c:tickLblPos val="nextTo"/>
        <c:txPr>
          <a:bodyPr/>
          <a:lstStyle/>
          <a:p>
            <a:pPr>
              <a:defRPr sz="1200"/>
            </a:pPr>
            <a:endParaRPr lang="de-DE"/>
          </a:p>
        </c:txPr>
        <c:crossAx val="108379520"/>
        <c:crosses val="autoZero"/>
        <c:auto val="1"/>
        <c:lblAlgn val="ctr"/>
        <c:lblOffset val="100"/>
        <c:noMultiLvlLbl val="0"/>
      </c:catAx>
      <c:valAx>
        <c:axId val="108379520"/>
        <c:scaling>
          <c:orientation val="minMax"/>
        </c:scaling>
        <c:delete val="0"/>
        <c:axPos val="b"/>
        <c:numFmt formatCode="#,##0" sourceLinked="1"/>
        <c:majorTickMark val="out"/>
        <c:minorTickMark val="none"/>
        <c:tickLblPos val="nextTo"/>
        <c:crossAx val="108377600"/>
        <c:crosses val="max"/>
        <c:crossBetween val="between"/>
      </c:valAx>
    </c:plotArea>
    <c:legend>
      <c:legendPos val="r"/>
      <c:layout>
        <c:manualLayout>
          <c:xMode val="edge"/>
          <c:yMode val="edge"/>
          <c:x val="0.87727216854441659"/>
          <c:y val="8.0879765772875076E-2"/>
          <c:w val="0.11367330178578745"/>
          <c:h val="0.73817828738105717"/>
        </c:manualLayout>
      </c:layout>
      <c:overlay val="0"/>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Tabelle1!$A$26</c:f>
          <c:strCache>
            <c:ptCount val="1"/>
            <c:pt idx="0">
              <c:v>Zu- und Wegzüge nach Stadtbezirken mit dem außerstädtischen Gebiet im Jahr 2020</c:v>
            </c:pt>
          </c:strCache>
        </c:strRef>
      </c:tx>
      <c:overlay val="0"/>
      <c:txPr>
        <a:bodyPr/>
        <a:lstStyle/>
        <a:p>
          <a:pPr>
            <a:defRPr sz="1600"/>
          </a:pPr>
          <a:endParaRPr lang="de-DE"/>
        </a:p>
      </c:txPr>
    </c:title>
    <c:autoTitleDeleted val="0"/>
    <c:plotArea>
      <c:layout/>
      <c:barChart>
        <c:barDir val="bar"/>
        <c:grouping val="clustered"/>
        <c:varyColors val="0"/>
        <c:ser>
          <c:idx val="0"/>
          <c:order val="0"/>
          <c:tx>
            <c:v>Zuzüge</c:v>
          </c:tx>
          <c:spPr>
            <a:solidFill>
              <a:schemeClr val="tx2"/>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Bevölkerungsbewegung!$F$72:$F$83</c:f>
              <c:numCache>
                <c:formatCode>#,##0</c:formatCode>
                <c:ptCount val="12"/>
                <c:pt idx="0">
                  <c:v>1345</c:v>
                </c:pt>
                <c:pt idx="1">
                  <c:v>1160</c:v>
                </c:pt>
                <c:pt idx="2">
                  <c:v>1480</c:v>
                </c:pt>
                <c:pt idx="3">
                  <c:v>1520</c:v>
                </c:pt>
                <c:pt idx="4">
                  <c:v>475</c:v>
                </c:pt>
                <c:pt idx="5">
                  <c:v>310</c:v>
                </c:pt>
                <c:pt idx="6">
                  <c:v>205</c:v>
                </c:pt>
                <c:pt idx="7">
                  <c:v>320</c:v>
                </c:pt>
                <c:pt idx="8">
                  <c:v>595</c:v>
                </c:pt>
                <c:pt idx="9">
                  <c:v>380</c:v>
                </c:pt>
                <c:pt idx="10">
                  <c:v>725</c:v>
                </c:pt>
                <c:pt idx="11" formatCode="#,##0;\-#,##0">
                  <c:v>955</c:v>
                </c:pt>
              </c:numCache>
            </c:numRef>
          </c:val>
          <c:extLst>
            <c:ext xmlns:c16="http://schemas.microsoft.com/office/drawing/2014/chart" uri="{C3380CC4-5D6E-409C-BE32-E72D297353CC}">
              <c16:uniqueId val="{00000000-B6CE-4E79-B897-D862E03DA830}"/>
            </c:ext>
          </c:extLst>
        </c:ser>
        <c:ser>
          <c:idx val="1"/>
          <c:order val="1"/>
          <c:tx>
            <c:v>Wegzüge</c:v>
          </c:tx>
          <c:spPr>
            <a:solidFill>
              <a:srgbClr val="C00000"/>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Bevölkerungsbewegung!$G$72:$G$83</c:f>
              <c:numCache>
                <c:formatCode>#,##0</c:formatCode>
                <c:ptCount val="12"/>
                <c:pt idx="0">
                  <c:v>1400</c:v>
                </c:pt>
                <c:pt idx="1">
                  <c:v>1355</c:v>
                </c:pt>
                <c:pt idx="2">
                  <c:v>1465</c:v>
                </c:pt>
                <c:pt idx="3">
                  <c:v>1670</c:v>
                </c:pt>
                <c:pt idx="4">
                  <c:v>545</c:v>
                </c:pt>
                <c:pt idx="5">
                  <c:v>320</c:v>
                </c:pt>
                <c:pt idx="6">
                  <c:v>255</c:v>
                </c:pt>
                <c:pt idx="7">
                  <c:v>390</c:v>
                </c:pt>
                <c:pt idx="8">
                  <c:v>655</c:v>
                </c:pt>
                <c:pt idx="9">
                  <c:v>405</c:v>
                </c:pt>
                <c:pt idx="10">
                  <c:v>790</c:v>
                </c:pt>
                <c:pt idx="11" formatCode="#,##0;\-#,##0">
                  <c:v>975</c:v>
                </c:pt>
              </c:numCache>
            </c:numRef>
          </c:val>
          <c:extLst>
            <c:ext xmlns:c16="http://schemas.microsoft.com/office/drawing/2014/chart" uri="{C3380CC4-5D6E-409C-BE32-E72D297353CC}">
              <c16:uniqueId val="{00000001-B6CE-4E79-B897-D862E03DA830}"/>
            </c:ext>
          </c:extLst>
        </c:ser>
        <c:dLbls>
          <c:showLegendKey val="0"/>
          <c:showVal val="0"/>
          <c:showCatName val="0"/>
          <c:showSerName val="0"/>
          <c:showPercent val="0"/>
          <c:showBubbleSize val="0"/>
        </c:dLbls>
        <c:gapWidth val="150"/>
        <c:axId val="223617408"/>
        <c:axId val="223618944"/>
      </c:barChart>
      <c:catAx>
        <c:axId val="223617408"/>
        <c:scaling>
          <c:orientation val="maxMin"/>
        </c:scaling>
        <c:delete val="0"/>
        <c:axPos val="l"/>
        <c:numFmt formatCode="General" sourceLinked="0"/>
        <c:majorTickMark val="out"/>
        <c:minorTickMark val="none"/>
        <c:tickLblPos val="nextTo"/>
        <c:txPr>
          <a:bodyPr/>
          <a:lstStyle/>
          <a:p>
            <a:pPr>
              <a:defRPr sz="1200"/>
            </a:pPr>
            <a:endParaRPr lang="de-DE"/>
          </a:p>
        </c:txPr>
        <c:crossAx val="223618944"/>
        <c:crosses val="autoZero"/>
        <c:auto val="1"/>
        <c:lblAlgn val="ctr"/>
        <c:lblOffset val="100"/>
        <c:noMultiLvlLbl val="0"/>
      </c:catAx>
      <c:valAx>
        <c:axId val="223618944"/>
        <c:scaling>
          <c:orientation val="minMax"/>
        </c:scaling>
        <c:delete val="0"/>
        <c:axPos val="b"/>
        <c:numFmt formatCode="#,##0" sourceLinked="1"/>
        <c:majorTickMark val="out"/>
        <c:minorTickMark val="none"/>
        <c:tickLblPos val="nextTo"/>
        <c:crossAx val="223617408"/>
        <c:crosses val="max"/>
        <c:crossBetween val="between"/>
      </c:valAx>
    </c:plotArea>
    <c:legend>
      <c:legendPos val="r"/>
      <c:layout>
        <c:manualLayout>
          <c:xMode val="edge"/>
          <c:yMode val="edge"/>
          <c:x val="0.8516310936900483"/>
          <c:y val="8.0879765772875076E-2"/>
          <c:w val="0.13931430528335967"/>
          <c:h val="0.73817828738105717"/>
        </c:manualLayout>
      </c:layout>
      <c:overlay val="1"/>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Bevölkerungsbewegung!$A$90</c:f>
          <c:strCache>
            <c:ptCount val="1"/>
          </c:strCache>
        </c:strRef>
      </c:tx>
      <c:overlay val="0"/>
      <c:txPr>
        <a:bodyPr/>
        <a:lstStyle/>
        <a:p>
          <a:pPr>
            <a:defRPr sz="1600"/>
          </a:pPr>
          <a:endParaRPr lang="de-DE"/>
        </a:p>
      </c:txPr>
    </c:title>
    <c:autoTitleDeleted val="0"/>
    <c:plotArea>
      <c:layout>
        <c:manualLayout>
          <c:layoutTarget val="inner"/>
          <c:xMode val="edge"/>
          <c:yMode val="edge"/>
          <c:x val="0.25627806267806269"/>
          <c:y val="0.19407579034085057"/>
          <c:w val="0.71625954415954418"/>
          <c:h val="0.70643368345175572"/>
        </c:manualLayout>
      </c:layout>
      <c:barChart>
        <c:barDir val="bar"/>
        <c:grouping val="clustered"/>
        <c:varyColors val="0"/>
        <c:ser>
          <c:idx val="0"/>
          <c:order val="0"/>
          <c:tx>
            <c:strRef>
              <c:f>Bevölkerungsbewegung!$C$6</c:f>
              <c:strCache>
                <c:ptCount val="1"/>
                <c:pt idx="0">
                  <c:v>Geburten</c:v>
                </c:pt>
              </c:strCache>
            </c:strRef>
          </c:tx>
          <c:spPr>
            <a:solidFill>
              <a:schemeClr val="tx2"/>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Bevölkerungsbewegung!$C$72:$C$83</c:f>
              <c:numCache>
                <c:formatCode>#,##0</c:formatCode>
                <c:ptCount val="12"/>
                <c:pt idx="0">
                  <c:v>150</c:v>
                </c:pt>
                <c:pt idx="1">
                  <c:v>195</c:v>
                </c:pt>
                <c:pt idx="2">
                  <c:v>225</c:v>
                </c:pt>
                <c:pt idx="3">
                  <c:v>215</c:v>
                </c:pt>
                <c:pt idx="4">
                  <c:v>125</c:v>
                </c:pt>
                <c:pt idx="5">
                  <c:v>80</c:v>
                </c:pt>
                <c:pt idx="6">
                  <c:v>50</c:v>
                </c:pt>
                <c:pt idx="7">
                  <c:v>60</c:v>
                </c:pt>
                <c:pt idx="8">
                  <c:v>70</c:v>
                </c:pt>
                <c:pt idx="9">
                  <c:v>85</c:v>
                </c:pt>
                <c:pt idx="10">
                  <c:v>140</c:v>
                </c:pt>
                <c:pt idx="11" formatCode="#,##0;\-#,##0">
                  <c:v>180</c:v>
                </c:pt>
              </c:numCache>
            </c:numRef>
          </c:val>
          <c:extLst>
            <c:ext xmlns:c16="http://schemas.microsoft.com/office/drawing/2014/chart" uri="{C3380CC4-5D6E-409C-BE32-E72D297353CC}">
              <c16:uniqueId val="{00000000-6063-4A28-A412-476E51CE815A}"/>
            </c:ext>
          </c:extLst>
        </c:ser>
        <c:ser>
          <c:idx val="1"/>
          <c:order val="1"/>
          <c:tx>
            <c:strRef>
              <c:f>Bevölkerungsbewegung!$D$6</c:f>
              <c:strCache>
                <c:ptCount val="1"/>
                <c:pt idx="0">
                  <c:v>Sterbefälle</c:v>
                </c:pt>
              </c:strCache>
            </c:strRef>
          </c:tx>
          <c:spPr>
            <a:solidFill>
              <a:srgbClr val="C00000"/>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Bevölkerungsbewegung!$D$72:$D$83</c:f>
              <c:numCache>
                <c:formatCode>#,##0</c:formatCode>
                <c:ptCount val="12"/>
                <c:pt idx="0">
                  <c:v>210</c:v>
                </c:pt>
                <c:pt idx="1">
                  <c:v>225</c:v>
                </c:pt>
                <c:pt idx="2">
                  <c:v>215</c:v>
                </c:pt>
                <c:pt idx="3">
                  <c:v>165</c:v>
                </c:pt>
                <c:pt idx="4">
                  <c:v>80</c:v>
                </c:pt>
                <c:pt idx="5">
                  <c:v>70</c:v>
                </c:pt>
                <c:pt idx="6">
                  <c:v>25</c:v>
                </c:pt>
                <c:pt idx="7">
                  <c:v>40</c:v>
                </c:pt>
                <c:pt idx="8">
                  <c:v>45</c:v>
                </c:pt>
                <c:pt idx="9">
                  <c:v>55</c:v>
                </c:pt>
                <c:pt idx="10">
                  <c:v>115</c:v>
                </c:pt>
                <c:pt idx="11" formatCode="#,##0;\-#,##0">
                  <c:v>125</c:v>
                </c:pt>
              </c:numCache>
            </c:numRef>
          </c:val>
          <c:extLst>
            <c:ext xmlns:c16="http://schemas.microsoft.com/office/drawing/2014/chart" uri="{C3380CC4-5D6E-409C-BE32-E72D297353CC}">
              <c16:uniqueId val="{00000001-6063-4A28-A412-476E51CE815A}"/>
            </c:ext>
          </c:extLst>
        </c:ser>
        <c:dLbls>
          <c:showLegendKey val="0"/>
          <c:showVal val="0"/>
          <c:showCatName val="0"/>
          <c:showSerName val="0"/>
          <c:showPercent val="0"/>
          <c:showBubbleSize val="0"/>
        </c:dLbls>
        <c:gapWidth val="150"/>
        <c:axId val="108377600"/>
        <c:axId val="108379520"/>
      </c:barChart>
      <c:catAx>
        <c:axId val="108377600"/>
        <c:scaling>
          <c:orientation val="maxMin"/>
        </c:scaling>
        <c:delete val="0"/>
        <c:axPos val="l"/>
        <c:numFmt formatCode="General" sourceLinked="0"/>
        <c:majorTickMark val="out"/>
        <c:minorTickMark val="none"/>
        <c:tickLblPos val="nextTo"/>
        <c:txPr>
          <a:bodyPr/>
          <a:lstStyle/>
          <a:p>
            <a:pPr>
              <a:defRPr sz="1200"/>
            </a:pPr>
            <a:endParaRPr lang="de-DE"/>
          </a:p>
        </c:txPr>
        <c:crossAx val="108379520"/>
        <c:crosses val="autoZero"/>
        <c:auto val="1"/>
        <c:lblAlgn val="ctr"/>
        <c:lblOffset val="100"/>
        <c:noMultiLvlLbl val="0"/>
      </c:catAx>
      <c:valAx>
        <c:axId val="108379520"/>
        <c:scaling>
          <c:orientation val="minMax"/>
        </c:scaling>
        <c:delete val="0"/>
        <c:axPos val="b"/>
        <c:majorGridlines/>
        <c:numFmt formatCode="#,##0" sourceLinked="1"/>
        <c:majorTickMark val="out"/>
        <c:minorTickMark val="none"/>
        <c:tickLblPos val="nextTo"/>
        <c:crossAx val="108377600"/>
        <c:crosses val="max"/>
        <c:crossBetween val="between"/>
      </c:valAx>
    </c:plotArea>
    <c:legend>
      <c:legendPos val="r"/>
      <c:layout>
        <c:manualLayout>
          <c:xMode val="edge"/>
          <c:yMode val="edge"/>
          <c:x val="0.82915712250712259"/>
          <c:y val="0.48242354031510665"/>
          <c:w val="0.14409608795998061"/>
          <c:h val="0.12604469158686027"/>
        </c:manualLayout>
      </c:layout>
      <c:overlay val="1"/>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175262</xdr:colOff>
      <xdr:row>12</xdr:row>
      <xdr:rowOff>68583</xdr:rowOff>
    </xdr:from>
    <xdr:to>
      <xdr:col>4</xdr:col>
      <xdr:colOff>266308</xdr:colOff>
      <xdr:row>26</xdr:row>
      <xdr:rowOff>395909</xdr:rowOff>
    </xdr:to>
    <xdr:pic>
      <xdr:nvPicPr>
        <xdr:cNvPr id="3" name="Picture 3" descr="Stadtkart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682" y="5494023"/>
          <a:ext cx="3154286" cy="2674286"/>
        </a:xfrm>
        <a:prstGeom prst="rect">
          <a:avLst/>
        </a:prstGeom>
        <a:noFill/>
        <a:ln w="9525">
          <a:noFill/>
          <a:miter lim="800000"/>
          <a:headEnd/>
          <a:tailEnd/>
        </a:ln>
      </xdr:spPr>
    </xdr:pic>
    <xdr:clientData/>
  </xdr:twoCellAnchor>
  <xdr:twoCellAnchor>
    <xdr:from>
      <xdr:col>0</xdr:col>
      <xdr:colOff>1013460</xdr:colOff>
      <xdr:row>1</xdr:row>
      <xdr:rowOff>533400</xdr:rowOff>
    </xdr:from>
    <xdr:to>
      <xdr:col>5</xdr:col>
      <xdr:colOff>220980</xdr:colOff>
      <xdr:row>4</xdr:row>
      <xdr:rowOff>76200</xdr:rowOff>
    </xdr:to>
    <xdr:pic>
      <xdr:nvPicPr>
        <xdr:cNvPr id="4" name="Picture 1142" descr="neues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3460" y="1661160"/>
          <a:ext cx="4305300" cy="990600"/>
        </a:xfrm>
        <a:prstGeom prst="rect">
          <a:avLst/>
        </a:prstGeom>
        <a:noFill/>
        <a:ln w="9525">
          <a:noFill/>
          <a:miter lim="800000"/>
          <a:headEnd/>
          <a:tailEnd/>
        </a:ln>
      </xdr:spPr>
    </xdr:pic>
    <xdr:clientData/>
  </xdr:twoCellAnchor>
  <xdr:twoCellAnchor editAs="oneCell">
    <xdr:from>
      <xdr:col>4</xdr:col>
      <xdr:colOff>746760</xdr:colOff>
      <xdr:row>0</xdr:row>
      <xdr:rowOff>190500</xdr:rowOff>
    </xdr:from>
    <xdr:to>
      <xdr:col>5</xdr:col>
      <xdr:colOff>701040</xdr:colOff>
      <xdr:row>0</xdr:row>
      <xdr:rowOff>922020</xdr:rowOff>
    </xdr:to>
    <xdr:pic>
      <xdr:nvPicPr>
        <xdr:cNvPr id="1025"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84420" y="190500"/>
          <a:ext cx="914400" cy="73152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15240</xdr:colOff>
      <xdr:row>49</xdr:row>
      <xdr:rowOff>3809</xdr:rowOff>
    </xdr:from>
    <xdr:to>
      <xdr:col>8</xdr:col>
      <xdr:colOff>457200</xdr:colOff>
      <xdr:row>66</xdr:row>
      <xdr:rowOff>142874</xdr:rowOff>
    </xdr:to>
    <xdr:graphicFrame macro="">
      <xdr:nvGraphicFramePr>
        <xdr:cNvPr id="2" name="Diagramm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0.93167</cdr:x>
      <cdr:y>0.95097</cdr:y>
    </cdr:from>
    <cdr:to>
      <cdr:x>1</cdr:x>
      <cdr:y>1</cdr:y>
    </cdr:to>
    <cdr:sp macro="" textlink="">
      <cdr:nvSpPr>
        <cdr:cNvPr id="2" name="Textfeld 1"/>
        <cdr:cNvSpPr txBox="1"/>
      </cdr:nvSpPr>
      <cdr:spPr>
        <a:xfrm xmlns:a="http://schemas.openxmlformats.org/drawingml/2006/main">
          <a:off x="4259580" y="9753600"/>
          <a:ext cx="312420" cy="5029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0.91452</cdr:x>
      <cdr:y>0.94563</cdr:y>
    </cdr:from>
    <cdr:to>
      <cdr:x>1</cdr:x>
      <cdr:y>1</cdr:y>
    </cdr:to>
    <cdr:sp macro="" textlink="">
      <cdr:nvSpPr>
        <cdr:cNvPr id="3" name="Textfeld 2"/>
        <cdr:cNvSpPr txBox="1"/>
      </cdr:nvSpPr>
      <cdr:spPr>
        <a:xfrm xmlns:a="http://schemas.openxmlformats.org/drawingml/2006/main">
          <a:off x="4320540" y="9806940"/>
          <a:ext cx="40386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0.92258</cdr:x>
      <cdr:y>0.96032</cdr:y>
    </cdr:from>
    <cdr:to>
      <cdr:x>0.99355</cdr:x>
      <cdr:y>1</cdr:y>
    </cdr:to>
    <cdr:sp macro="" textlink="">
      <cdr:nvSpPr>
        <cdr:cNvPr id="4" name="Textfeld 3"/>
        <cdr:cNvSpPr txBox="1"/>
      </cdr:nvSpPr>
      <cdr:spPr>
        <a:xfrm xmlns:a="http://schemas.openxmlformats.org/drawingml/2006/main">
          <a:off x="4358640" y="9959340"/>
          <a:ext cx="335280" cy="4114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400" b="1">
            <a:latin typeface="Arial" pitchFamily="34" charset="0"/>
            <a:cs typeface="Arial"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297180</xdr:colOff>
      <xdr:row>51</xdr:row>
      <xdr:rowOff>45720</xdr:rowOff>
    </xdr:from>
    <xdr:to>
      <xdr:col>8</xdr:col>
      <xdr:colOff>350520</xdr:colOff>
      <xdr:row>63</xdr:row>
      <xdr:rowOff>68580</xdr:rowOff>
    </xdr:to>
    <xdr:graphicFrame macro="">
      <xdr:nvGraphicFramePr>
        <xdr:cNvPr id="8579" name="Chart 2">
          <a:extLst>
            <a:ext uri="{FF2B5EF4-FFF2-40B4-BE49-F238E27FC236}">
              <a16:creationId xmlns:a16="http://schemas.microsoft.com/office/drawing/2014/main" id="{00000000-0008-0000-0B00-000083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0.93167</cdr:x>
      <cdr:y>0.95097</cdr:y>
    </cdr:from>
    <cdr:to>
      <cdr:x>1</cdr:x>
      <cdr:y>1</cdr:y>
    </cdr:to>
    <cdr:sp macro="" textlink="">
      <cdr:nvSpPr>
        <cdr:cNvPr id="2" name="Textfeld 1"/>
        <cdr:cNvSpPr txBox="1"/>
      </cdr:nvSpPr>
      <cdr:spPr>
        <a:xfrm xmlns:a="http://schemas.openxmlformats.org/drawingml/2006/main">
          <a:off x="4259580" y="9753600"/>
          <a:ext cx="312420" cy="5029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0.91452</cdr:x>
      <cdr:y>0.94563</cdr:y>
    </cdr:from>
    <cdr:to>
      <cdr:x>1</cdr:x>
      <cdr:y>1</cdr:y>
    </cdr:to>
    <cdr:sp macro="" textlink="">
      <cdr:nvSpPr>
        <cdr:cNvPr id="3" name="Textfeld 2"/>
        <cdr:cNvSpPr txBox="1"/>
      </cdr:nvSpPr>
      <cdr:spPr>
        <a:xfrm xmlns:a="http://schemas.openxmlformats.org/drawingml/2006/main">
          <a:off x="4320540" y="9806940"/>
          <a:ext cx="40386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0.93167</cdr:x>
      <cdr:y>0.95097</cdr:y>
    </cdr:from>
    <cdr:to>
      <cdr:x>1</cdr:x>
      <cdr:y>1</cdr:y>
    </cdr:to>
    <cdr:sp macro="" textlink="">
      <cdr:nvSpPr>
        <cdr:cNvPr id="5" name="Textfeld 1"/>
        <cdr:cNvSpPr txBox="1"/>
      </cdr:nvSpPr>
      <cdr:spPr>
        <a:xfrm xmlns:a="http://schemas.openxmlformats.org/drawingml/2006/main">
          <a:off x="4259580" y="9753600"/>
          <a:ext cx="312420" cy="5029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0.91452</cdr:x>
      <cdr:y>0.94563</cdr:y>
    </cdr:from>
    <cdr:to>
      <cdr:x>1</cdr:x>
      <cdr:y>1</cdr:y>
    </cdr:to>
    <cdr:sp macro="" textlink="">
      <cdr:nvSpPr>
        <cdr:cNvPr id="6" name="Textfeld 2"/>
        <cdr:cNvSpPr txBox="1"/>
      </cdr:nvSpPr>
      <cdr:spPr>
        <a:xfrm xmlns:a="http://schemas.openxmlformats.org/drawingml/2006/main">
          <a:off x="4320540" y="9806940"/>
          <a:ext cx="40386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0.92258</cdr:x>
      <cdr:y>0.96032</cdr:y>
    </cdr:from>
    <cdr:to>
      <cdr:x>0.99355</cdr:x>
      <cdr:y>1</cdr:y>
    </cdr:to>
    <cdr:sp macro="" textlink="">
      <cdr:nvSpPr>
        <cdr:cNvPr id="7" name="Textfeld 3"/>
        <cdr:cNvSpPr txBox="1"/>
      </cdr:nvSpPr>
      <cdr:spPr>
        <a:xfrm xmlns:a="http://schemas.openxmlformats.org/drawingml/2006/main">
          <a:off x="4358640" y="9959340"/>
          <a:ext cx="335280" cy="4114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400" b="1">
            <a:latin typeface="Arial" pitchFamily="34" charset="0"/>
            <a:cs typeface="Arial" pitchFamily="34" charset="0"/>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40640</xdr:colOff>
      <xdr:row>67</xdr:row>
      <xdr:rowOff>132080</xdr:rowOff>
    </xdr:from>
    <xdr:to>
      <xdr:col>5</xdr:col>
      <xdr:colOff>985520</xdr:colOff>
      <xdr:row>123</xdr:row>
      <xdr:rowOff>101600</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91440</xdr:colOff>
      <xdr:row>88</xdr:row>
      <xdr:rowOff>99060</xdr:rowOff>
    </xdr:from>
    <xdr:to>
      <xdr:col>8</xdr:col>
      <xdr:colOff>525780</xdr:colOff>
      <xdr:row>109</xdr:row>
      <xdr:rowOff>83820</xdr:rowOff>
    </xdr:to>
    <xdr:graphicFrame macro="">
      <xdr:nvGraphicFramePr>
        <xdr:cNvPr id="2" name="Diagramm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38100</xdr:colOff>
      <xdr:row>24</xdr:row>
      <xdr:rowOff>114300</xdr:rowOff>
    </xdr:from>
    <xdr:to>
      <xdr:col>7</xdr:col>
      <xdr:colOff>111125</xdr:colOff>
      <xdr:row>43</xdr:row>
      <xdr:rowOff>76200</xdr:rowOff>
    </xdr:to>
    <xdr:graphicFrame macro="">
      <xdr:nvGraphicFramePr>
        <xdr:cNvPr id="2" name="Diagramm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172757</xdr:colOff>
      <xdr:row>25</xdr:row>
      <xdr:rowOff>2540</xdr:rowOff>
    </xdr:from>
    <xdr:to>
      <xdr:col>13</xdr:col>
      <xdr:colOff>310030</xdr:colOff>
      <xdr:row>44</xdr:row>
      <xdr:rowOff>34887</xdr:rowOff>
    </xdr:to>
    <xdr:graphicFrame macro="">
      <xdr:nvGraphicFramePr>
        <xdr:cNvPr id="3" name="Diagramm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25</xdr:row>
      <xdr:rowOff>38100</xdr:rowOff>
    </xdr:from>
    <xdr:to>
      <xdr:col>13</xdr:col>
      <xdr:colOff>487680</xdr:colOff>
      <xdr:row>42</xdr:row>
      <xdr:rowOff>121920</xdr:rowOff>
    </xdr:to>
    <xdr:graphicFrame macro="">
      <xdr:nvGraphicFramePr>
        <xdr:cNvPr id="3" name="Diagramm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83820</xdr:colOff>
      <xdr:row>24</xdr:row>
      <xdr:rowOff>152400</xdr:rowOff>
    </xdr:from>
    <xdr:to>
      <xdr:col>13</xdr:col>
      <xdr:colOff>754380</xdr:colOff>
      <xdr:row>46</xdr:row>
      <xdr:rowOff>137160</xdr:rowOff>
    </xdr:to>
    <xdr:graphicFrame macro="">
      <xdr:nvGraphicFramePr>
        <xdr:cNvPr id="3" name="Diagramm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24</xdr:row>
      <xdr:rowOff>142875</xdr:rowOff>
    </xdr:from>
    <xdr:to>
      <xdr:col>9</xdr:col>
      <xdr:colOff>0</xdr:colOff>
      <xdr:row>51</xdr:row>
      <xdr:rowOff>20955</xdr:rowOff>
    </xdr:to>
    <xdr:graphicFrame macro="">
      <xdr:nvGraphicFramePr>
        <xdr:cNvPr id="3" name="Diagramm 2">
          <a:extLst>
            <a:ext uri="{FF2B5EF4-FFF2-40B4-BE49-F238E27FC236}">
              <a16:creationId xmlns:a16="http://schemas.microsoft.com/office/drawing/2014/main" id="{00000000-0008-0000-1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175260</xdr:colOff>
      <xdr:row>21</xdr:row>
      <xdr:rowOff>91440</xdr:rowOff>
    </xdr:from>
    <xdr:to>
      <xdr:col>7</xdr:col>
      <xdr:colOff>1645920</xdr:colOff>
      <xdr:row>29</xdr:row>
      <xdr:rowOff>99060</xdr:rowOff>
    </xdr:to>
    <xdr:sp macro="" textlink="">
      <xdr:nvSpPr>
        <xdr:cNvPr id="2" name="Rechteck 1">
          <a:extLst>
            <a:ext uri="{FF2B5EF4-FFF2-40B4-BE49-F238E27FC236}">
              <a16:creationId xmlns:a16="http://schemas.microsoft.com/office/drawing/2014/main" id="{00000000-0008-0000-0300-000002000000}"/>
            </a:ext>
          </a:extLst>
        </xdr:cNvPr>
        <xdr:cNvSpPr/>
      </xdr:nvSpPr>
      <xdr:spPr bwMode="auto">
        <a:xfrm>
          <a:off x="4213860" y="3611880"/>
          <a:ext cx="1714500" cy="1348740"/>
        </a:xfrm>
        <a:prstGeom prst="rect">
          <a:avLst/>
        </a:prstGeom>
        <a:solidFill>
          <a:schemeClr val="bg1"/>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lientData/>
  </xdr:twoCellAnchor>
  <xdr:twoCellAnchor>
    <xdr:from>
      <xdr:col>1</xdr:col>
      <xdr:colOff>1501140</xdr:colOff>
      <xdr:row>28</xdr:row>
      <xdr:rowOff>129540</xdr:rowOff>
    </xdr:from>
    <xdr:to>
      <xdr:col>4</xdr:col>
      <xdr:colOff>769620</xdr:colOff>
      <xdr:row>29</xdr:row>
      <xdr:rowOff>144780</xdr:rowOff>
    </xdr:to>
    <xdr:sp macro="" textlink="">
      <xdr:nvSpPr>
        <xdr:cNvPr id="4" name="Rechteck 3">
          <a:extLst>
            <a:ext uri="{FF2B5EF4-FFF2-40B4-BE49-F238E27FC236}">
              <a16:creationId xmlns:a16="http://schemas.microsoft.com/office/drawing/2014/main" id="{00000000-0008-0000-0300-000004000000}"/>
            </a:ext>
          </a:extLst>
        </xdr:cNvPr>
        <xdr:cNvSpPr/>
      </xdr:nvSpPr>
      <xdr:spPr bwMode="auto">
        <a:xfrm>
          <a:off x="1744980" y="4823460"/>
          <a:ext cx="1310640" cy="18288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lientData/>
  </xdr:twoCellAnchor>
  <xdr:twoCellAnchor editAs="oneCell">
    <xdr:from>
      <xdr:col>1</xdr:col>
      <xdr:colOff>1</xdr:colOff>
      <xdr:row>1</xdr:row>
      <xdr:rowOff>1</xdr:rowOff>
    </xdr:from>
    <xdr:to>
      <xdr:col>7</xdr:col>
      <xdr:colOff>1630680</xdr:colOff>
      <xdr:row>29</xdr:row>
      <xdr:rowOff>68580</xdr:rowOff>
    </xdr:to>
    <xdr:pic>
      <xdr:nvPicPr>
        <xdr:cNvPr id="5" name="Grafik 4">
          <a:extLst>
            <a:ext uri="{FF2B5EF4-FFF2-40B4-BE49-F238E27FC236}">
              <a16:creationId xmlns:a16="http://schemas.microsoft.com/office/drawing/2014/main" id="{00000000-0008-0000-0300-000005000000}"/>
            </a:ext>
          </a:extLst>
        </xdr:cNvPr>
        <xdr:cNvPicPr/>
      </xdr:nvPicPr>
      <xdr:blipFill rotWithShape="1">
        <a:blip xmlns:r="http://schemas.openxmlformats.org/officeDocument/2006/relationships" r:embed="rId1"/>
        <a:srcRect l="1984" t="1121" r="2616" b="1569"/>
        <a:stretch/>
      </xdr:blipFill>
      <xdr:spPr bwMode="auto">
        <a:xfrm>
          <a:off x="243841" y="167641"/>
          <a:ext cx="5669279" cy="4762499"/>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0.50708</cdr:x>
      <cdr:y>0.12972</cdr:y>
    </cdr:from>
    <cdr:to>
      <cdr:x>0.77476</cdr:x>
      <cdr:y>0.42529</cdr:y>
    </cdr:to>
    <cdr:sp macro="" textlink="">
      <cdr:nvSpPr>
        <cdr:cNvPr id="2" name="Textfeld 1"/>
        <cdr:cNvSpPr txBox="1"/>
      </cdr:nvSpPr>
      <cdr:spPr>
        <a:xfrm xmlns:a="http://schemas.openxmlformats.org/drawingml/2006/main">
          <a:off x="3276600" y="642503"/>
          <a:ext cx="1729740" cy="1463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53340</xdr:colOff>
      <xdr:row>26</xdr:row>
      <xdr:rowOff>91440</xdr:rowOff>
    </xdr:from>
    <xdr:to>
      <xdr:col>7</xdr:col>
      <xdr:colOff>541020</xdr:colOff>
      <xdr:row>58</xdr:row>
      <xdr:rowOff>160020</xdr:rowOff>
    </xdr:to>
    <xdr:graphicFrame macro="">
      <xdr:nvGraphicFramePr>
        <xdr:cNvPr id="2" name="Diagramm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22316</xdr:rowOff>
    </xdr:from>
    <xdr:to>
      <xdr:col>8</xdr:col>
      <xdr:colOff>670560</xdr:colOff>
      <xdr:row>91</xdr:row>
      <xdr:rowOff>22316</xdr:rowOff>
    </xdr:to>
    <xdr:graphicFrame macro="">
      <xdr:nvGraphicFramePr>
        <xdr:cNvPr id="3" name="Diagramm 2">
          <a:extLst>
            <a:ext uri="{FF2B5EF4-FFF2-40B4-BE49-F238E27FC236}">
              <a16:creationId xmlns:a16="http://schemas.microsoft.com/office/drawing/2014/main" id="{00000000-0008-0000-1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0.1101</cdr:x>
      <cdr:y>0.80488</cdr:y>
    </cdr:from>
    <cdr:to>
      <cdr:x>0.24631</cdr:x>
      <cdr:y>1</cdr:y>
    </cdr:to>
    <cdr:sp macro="" textlink="">
      <cdr:nvSpPr>
        <cdr:cNvPr id="2" name="Textfeld 1"/>
        <cdr:cNvSpPr txBox="1"/>
      </cdr:nvSpPr>
      <cdr:spPr>
        <a:xfrm xmlns:a="http://schemas.openxmlformats.org/drawingml/2006/main">
          <a:off x="739140" y="43053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0.11691</cdr:x>
      <cdr:y>0.87967</cdr:y>
    </cdr:from>
    <cdr:to>
      <cdr:x>0.24404</cdr:x>
      <cdr:y>1</cdr:y>
    </cdr:to>
    <cdr:sp macro="" textlink="">
      <cdr:nvSpPr>
        <cdr:cNvPr id="3" name="Textfeld 2"/>
        <cdr:cNvSpPr txBox="1"/>
      </cdr:nvSpPr>
      <cdr:spPr>
        <a:xfrm xmlns:a="http://schemas.openxmlformats.org/drawingml/2006/main">
          <a:off x="784860" y="4122420"/>
          <a:ext cx="85344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0.1294</cdr:x>
      <cdr:y>0.89431</cdr:y>
    </cdr:from>
    <cdr:to>
      <cdr:x>0.17821</cdr:x>
      <cdr:y>0.97398</cdr:y>
    </cdr:to>
    <cdr:sp macro="" textlink="">
      <cdr:nvSpPr>
        <cdr:cNvPr id="4" name="Textfeld 3"/>
        <cdr:cNvSpPr txBox="1"/>
      </cdr:nvSpPr>
      <cdr:spPr>
        <a:xfrm xmlns:a="http://schemas.openxmlformats.org/drawingml/2006/main">
          <a:off x="868680" y="4191000"/>
          <a:ext cx="327660" cy="3733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200" b="1">
            <a:latin typeface="Arial" pitchFamily="34" charset="0"/>
            <a:cs typeface="Arial" pitchFamily="34" charset="0"/>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0.1101</cdr:x>
      <cdr:y>0.80488</cdr:y>
    </cdr:from>
    <cdr:to>
      <cdr:x>0.24631</cdr:x>
      <cdr:y>1</cdr:y>
    </cdr:to>
    <cdr:sp macro="" textlink="">
      <cdr:nvSpPr>
        <cdr:cNvPr id="2" name="Textfeld 1"/>
        <cdr:cNvSpPr txBox="1"/>
      </cdr:nvSpPr>
      <cdr:spPr>
        <a:xfrm xmlns:a="http://schemas.openxmlformats.org/drawingml/2006/main">
          <a:off x="739140" y="43053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0.11691</cdr:x>
      <cdr:y>0.87967</cdr:y>
    </cdr:from>
    <cdr:to>
      <cdr:x>0.24404</cdr:x>
      <cdr:y>1</cdr:y>
    </cdr:to>
    <cdr:sp macro="" textlink="">
      <cdr:nvSpPr>
        <cdr:cNvPr id="3" name="Textfeld 2"/>
        <cdr:cNvSpPr txBox="1"/>
      </cdr:nvSpPr>
      <cdr:spPr>
        <a:xfrm xmlns:a="http://schemas.openxmlformats.org/drawingml/2006/main">
          <a:off x="784860" y="4122420"/>
          <a:ext cx="85344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0.94312</cdr:x>
      <cdr:y>0.92635</cdr:y>
    </cdr:from>
    <cdr:to>
      <cdr:x>0.9909</cdr:x>
      <cdr:y>0.98645</cdr:y>
    </cdr:to>
    <cdr:sp macro="" textlink="">
      <cdr:nvSpPr>
        <cdr:cNvPr id="4" name="Textfeld 3"/>
        <cdr:cNvSpPr txBox="1"/>
      </cdr:nvSpPr>
      <cdr:spPr>
        <a:xfrm xmlns:a="http://schemas.openxmlformats.org/drawingml/2006/main">
          <a:off x="6316980" y="4687056"/>
          <a:ext cx="320040" cy="3040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200" b="1">
            <a:latin typeface="Arial" pitchFamily="34" charset="0"/>
            <a:cs typeface="Arial" pitchFamily="34" charset="0"/>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0</xdr:colOff>
      <xdr:row>25</xdr:row>
      <xdr:rowOff>44022</xdr:rowOff>
    </xdr:from>
    <xdr:to>
      <xdr:col>14</xdr:col>
      <xdr:colOff>54429</xdr:colOff>
      <xdr:row>55</xdr:row>
      <xdr:rowOff>17552</xdr:rowOff>
    </xdr:to>
    <xdr:graphicFrame macro="">
      <xdr:nvGraphicFramePr>
        <xdr:cNvPr id="3" name="Diagramm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27215</xdr:colOff>
      <xdr:row>57</xdr:row>
      <xdr:rowOff>23211</xdr:rowOff>
    </xdr:from>
    <xdr:to>
      <xdr:col>14</xdr:col>
      <xdr:colOff>40822</xdr:colOff>
      <xdr:row>86</xdr:row>
      <xdr:rowOff>160026</xdr:rowOff>
    </xdr:to>
    <xdr:graphicFrame macro="">
      <xdr:nvGraphicFramePr>
        <xdr:cNvPr id="4" name="Diagramm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50</xdr:row>
      <xdr:rowOff>35857</xdr:rowOff>
    </xdr:from>
    <xdr:to>
      <xdr:col>4</xdr:col>
      <xdr:colOff>0</xdr:colOff>
      <xdr:row>72</xdr:row>
      <xdr:rowOff>0</xdr:rowOff>
    </xdr:to>
    <xdr:graphicFrame macro="">
      <xdr:nvGraphicFramePr>
        <xdr:cNvPr id="6" name="Diagramm 5">
          <a:extLst>
            <a:ext uri="{FF2B5EF4-FFF2-40B4-BE49-F238E27FC236}">
              <a16:creationId xmlns:a16="http://schemas.microsoft.com/office/drawing/2014/main" id="{9311B93C-0631-484B-B3C2-2BD1A11EA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973636</xdr:colOff>
      <xdr:row>50</xdr:row>
      <xdr:rowOff>0</xdr:rowOff>
    </xdr:from>
    <xdr:to>
      <xdr:col>8</xdr:col>
      <xdr:colOff>0</xdr:colOff>
      <xdr:row>71</xdr:row>
      <xdr:rowOff>179293</xdr:rowOff>
    </xdr:to>
    <xdr:graphicFrame macro="">
      <xdr:nvGraphicFramePr>
        <xdr:cNvPr id="7" name="Diagramm 6">
          <a:extLst>
            <a:ext uri="{FF2B5EF4-FFF2-40B4-BE49-F238E27FC236}">
              <a16:creationId xmlns:a16="http://schemas.microsoft.com/office/drawing/2014/main" id="{65A7C339-2D5B-475F-9500-3DC2F18162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1028700</xdr:colOff>
      <xdr:row>51</xdr:row>
      <xdr:rowOff>57150</xdr:rowOff>
    </xdr:from>
    <xdr:to>
      <xdr:col>5</xdr:col>
      <xdr:colOff>1038225</xdr:colOff>
      <xdr:row>53</xdr:row>
      <xdr:rowOff>19050</xdr:rowOff>
    </xdr:to>
    <xdr:cxnSp macro="">
      <xdr:nvCxnSpPr>
        <xdr:cNvPr id="9" name="Gerade Verbindung mit Pfeil 8">
          <a:extLst>
            <a:ext uri="{FF2B5EF4-FFF2-40B4-BE49-F238E27FC236}">
              <a16:creationId xmlns:a16="http://schemas.microsoft.com/office/drawing/2014/main" id="{A0391178-9CD1-44DF-936C-A609D0C06B16}"/>
            </a:ext>
          </a:extLst>
        </xdr:cNvPr>
        <xdr:cNvCxnSpPr/>
      </xdr:nvCxnSpPr>
      <xdr:spPr bwMode="auto">
        <a:xfrm flipV="1">
          <a:off x="5381625" y="9553575"/>
          <a:ext cx="9525" cy="342900"/>
        </a:xfrm>
        <a:prstGeom prst="straightConnector1">
          <a:avLst/>
        </a:prstGeom>
        <a:solidFill>
          <a:srgbClr val="FFFFFF"/>
        </a:solidFill>
        <a:ln w="19050" cap="flat" cmpd="sng" algn="ctr">
          <a:solidFill>
            <a:srgbClr val="000000"/>
          </a:solidFill>
          <a:prstDash val="solid"/>
          <a:round/>
          <a:headEnd type="none" w="med" len="med"/>
          <a:tailEnd type="triangle"/>
        </a:ln>
        <a:effectLst/>
      </xdr:spPr>
    </xdr:cxnSp>
    <xdr:clientData/>
  </xdr:twoCellAnchor>
</xdr:wsDr>
</file>

<file path=xl/drawings/drawing26.xml><?xml version="1.0" encoding="utf-8"?>
<c:userShapes xmlns:c="http://schemas.openxmlformats.org/drawingml/2006/chart">
  <cdr:relSizeAnchor xmlns:cdr="http://schemas.openxmlformats.org/drawingml/2006/chartDrawing">
    <cdr:from>
      <cdr:x>0.23642</cdr:x>
      <cdr:y>0.05952</cdr:y>
    </cdr:from>
    <cdr:to>
      <cdr:x>0.40152</cdr:x>
      <cdr:y>0.10777</cdr:y>
    </cdr:to>
    <cdr:sp macro="" textlink="">
      <cdr:nvSpPr>
        <cdr:cNvPr id="2" name="Textfeld 1">
          <a:extLst xmlns:a="http://schemas.openxmlformats.org/drawingml/2006/main">
            <a:ext uri="{FF2B5EF4-FFF2-40B4-BE49-F238E27FC236}">
              <a16:creationId xmlns:a16="http://schemas.microsoft.com/office/drawing/2014/main" id="{0B2A30D0-E479-4F26-8398-AC27F584736A}"/>
            </a:ext>
          </a:extLst>
        </cdr:cNvPr>
        <cdr:cNvSpPr txBox="1"/>
      </cdr:nvSpPr>
      <cdr:spPr>
        <a:xfrm xmlns:a="http://schemas.openxmlformats.org/drawingml/2006/main">
          <a:off x="1027019" y="248770"/>
          <a:ext cx="717176" cy="2017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b="1">
              <a:solidFill>
                <a:schemeClr val="tx1"/>
              </a:solidFill>
              <a:latin typeface="Arial" panose="020B0604020202020204" pitchFamily="34" charset="0"/>
              <a:cs typeface="Arial" panose="020B0604020202020204" pitchFamily="34" charset="0"/>
            </a:rPr>
            <a:t>53</a:t>
          </a:r>
          <a:r>
            <a:rPr lang="de-DE" sz="1000" b="1" baseline="0">
              <a:solidFill>
                <a:schemeClr val="tx1"/>
              </a:solidFill>
              <a:latin typeface="Arial" panose="020B0604020202020204" pitchFamily="34" charset="0"/>
              <a:cs typeface="Arial" panose="020B0604020202020204" pitchFamily="34" charset="0"/>
            </a:rPr>
            <a:t> 430</a:t>
          </a:r>
          <a:endParaRPr lang="de-DE" sz="1000" b="1">
            <a:solidFill>
              <a:schemeClr val="tx1"/>
            </a:solidFill>
            <a:latin typeface="Arial" panose="020B0604020202020204" pitchFamily="34" charset="0"/>
            <a:cs typeface="Arial" panose="020B0604020202020204" pitchFamily="34" charset="0"/>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60960</xdr:colOff>
      <xdr:row>0</xdr:row>
      <xdr:rowOff>43180</xdr:rowOff>
    </xdr:from>
    <xdr:to>
      <xdr:col>7</xdr:col>
      <xdr:colOff>960</xdr:colOff>
      <xdr:row>27</xdr:row>
      <xdr:rowOff>69730</xdr:rowOff>
    </xdr:to>
    <xdr:graphicFrame macro="">
      <xdr:nvGraphicFramePr>
        <xdr:cNvPr id="2" name="Diagramm 1">
          <a:extLst>
            <a:ext uri="{FF2B5EF4-FFF2-40B4-BE49-F238E27FC236}">
              <a16:creationId xmlns:a16="http://schemas.microsoft.com/office/drawing/2014/main" id="{26C6C028-30F7-4C18-B41E-901C9A9824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31750</xdr:colOff>
      <xdr:row>28</xdr:row>
      <xdr:rowOff>20320</xdr:rowOff>
    </xdr:from>
    <xdr:to>
      <xdr:col>6</xdr:col>
      <xdr:colOff>733750</xdr:colOff>
      <xdr:row>55</xdr:row>
      <xdr:rowOff>46870</xdr:rowOff>
    </xdr:to>
    <xdr:graphicFrame macro="">
      <xdr:nvGraphicFramePr>
        <xdr:cNvPr id="3" name="Diagramm 2">
          <a:extLst>
            <a:ext uri="{FF2B5EF4-FFF2-40B4-BE49-F238E27FC236}">
              <a16:creationId xmlns:a16="http://schemas.microsoft.com/office/drawing/2014/main" id="{01FEC620-18CF-4005-9DF2-FCE3B61E06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19049</xdr:colOff>
      <xdr:row>87</xdr:row>
      <xdr:rowOff>60960</xdr:rowOff>
    </xdr:from>
    <xdr:to>
      <xdr:col>12</xdr:col>
      <xdr:colOff>354105</xdr:colOff>
      <xdr:row>99</xdr:row>
      <xdr:rowOff>78441</xdr:rowOff>
    </xdr:to>
    <xdr:graphicFrame macro="">
      <xdr:nvGraphicFramePr>
        <xdr:cNvPr id="2" name="Diagramm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76744</xdr:colOff>
      <xdr:row>99</xdr:row>
      <xdr:rowOff>103414</xdr:rowOff>
    </xdr:from>
    <xdr:to>
      <xdr:col>12</xdr:col>
      <xdr:colOff>212111</xdr:colOff>
      <xdr:row>117</xdr:row>
      <xdr:rowOff>27214</xdr:rowOff>
    </xdr:to>
    <xdr:graphicFrame macro="">
      <xdr:nvGraphicFramePr>
        <xdr:cNvPr id="4" name="Diagramm 3">
          <a:extLst>
            <a:ext uri="{FF2B5EF4-FFF2-40B4-BE49-F238E27FC236}">
              <a16:creationId xmlns:a16="http://schemas.microsoft.com/office/drawing/2014/main" id="{00000000-0008-0000-1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68580</xdr:colOff>
      <xdr:row>89</xdr:row>
      <xdr:rowOff>60960</xdr:rowOff>
    </xdr:from>
    <xdr:to>
      <xdr:col>11</xdr:col>
      <xdr:colOff>190500</xdr:colOff>
      <xdr:row>107</xdr:row>
      <xdr:rowOff>19050</xdr:rowOff>
    </xdr:to>
    <xdr:graphicFrame macro="">
      <xdr:nvGraphicFramePr>
        <xdr:cNvPr id="2" name="Diagramm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xdr:colOff>
      <xdr:row>89</xdr:row>
      <xdr:rowOff>145676</xdr:rowOff>
    </xdr:from>
    <xdr:to>
      <xdr:col>10</xdr:col>
      <xdr:colOff>515470</xdr:colOff>
      <xdr:row>110</xdr:row>
      <xdr:rowOff>0</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84</xdr:row>
      <xdr:rowOff>0</xdr:rowOff>
    </xdr:from>
    <xdr:to>
      <xdr:col>5</xdr:col>
      <xdr:colOff>861060</xdr:colOff>
      <xdr:row>87</xdr:row>
      <xdr:rowOff>0</xdr:rowOff>
    </xdr:to>
    <xdr:sp macro="" textlink="">
      <xdr:nvSpPr>
        <xdr:cNvPr id="3" name="Text Box 1">
          <a:extLst>
            <a:ext uri="{FF2B5EF4-FFF2-40B4-BE49-F238E27FC236}">
              <a16:creationId xmlns:a16="http://schemas.microsoft.com/office/drawing/2014/main" id="{00000000-0008-0000-2100-000003000000}"/>
            </a:ext>
          </a:extLst>
        </xdr:cNvPr>
        <xdr:cNvSpPr txBox="1">
          <a:spLocks noChangeArrowheads="1"/>
        </xdr:cNvSpPr>
      </xdr:nvSpPr>
      <xdr:spPr bwMode="auto">
        <a:xfrm>
          <a:off x="0" y="14584680"/>
          <a:ext cx="5996940" cy="52578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Definitionen: Räume: ab 6 m², einschließlich Küchen. Die Zahlen wurden aufgrund der Angaben des Bauordnungsamtes zusammengestellt und können  von den amtl. Zahlen des Bay. Landesamtes für Statistik und Datenverarbeitung</a:t>
          </a:r>
          <a:r>
            <a:rPr lang="de-DE" sz="800" b="0" i="0" strike="noStrike" baseline="0">
              <a:solidFill>
                <a:srgbClr val="000000"/>
              </a:solidFill>
              <a:latin typeface="Arial"/>
              <a:cs typeface="Arial"/>
            </a:rPr>
            <a:t> </a:t>
          </a:r>
          <a:r>
            <a:rPr lang="de-DE" sz="800" b="0" i="0" strike="noStrike">
              <a:solidFill>
                <a:srgbClr val="000000"/>
              </a:solidFill>
              <a:latin typeface="Arial"/>
              <a:cs typeface="Arial"/>
            </a:rPr>
            <a:t>abweichen.  Negative Zahlen bedeuten Verlust von Wohnraum durch Umbau/Umnutzung.</a:t>
          </a:r>
        </a:p>
        <a:p>
          <a:pPr algn="l" rtl="0">
            <a:defRPr sz="1000"/>
          </a:pPr>
          <a:endParaRPr lang="de-DE" sz="800" b="0" i="0" strike="noStrike">
            <a:solidFill>
              <a:srgbClr val="000000"/>
            </a:solidFill>
            <a:latin typeface="Arial"/>
            <a:cs typeface="Aria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50</xdr:row>
      <xdr:rowOff>7620</xdr:rowOff>
    </xdr:from>
    <xdr:to>
      <xdr:col>4</xdr:col>
      <xdr:colOff>988736</xdr:colOff>
      <xdr:row>58</xdr:row>
      <xdr:rowOff>7620</xdr:rowOff>
    </xdr:to>
    <xdr:sp macro="" textlink="">
      <xdr:nvSpPr>
        <xdr:cNvPr id="2" name="Rectangle 1">
          <a:extLst>
            <a:ext uri="{FF2B5EF4-FFF2-40B4-BE49-F238E27FC236}">
              <a16:creationId xmlns:a16="http://schemas.microsoft.com/office/drawing/2014/main" id="{00000000-0008-0000-2700-000002000000}"/>
            </a:ext>
          </a:extLst>
        </xdr:cNvPr>
        <xdr:cNvSpPr>
          <a:spLocks noChangeArrowheads="1"/>
        </xdr:cNvSpPr>
      </xdr:nvSpPr>
      <xdr:spPr bwMode="auto">
        <a:xfrm>
          <a:off x="0" y="8801100"/>
          <a:ext cx="4242476" cy="124968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endParaRPr lang="de-DE" sz="400" b="0" i="0" strike="noStrike">
            <a:solidFill>
              <a:srgbClr val="000000"/>
            </a:solidFill>
            <a:latin typeface="Arial"/>
            <a:cs typeface="Arial"/>
          </a:endParaRPr>
        </a:p>
        <a:p>
          <a:pPr algn="l" rtl="0">
            <a:defRPr sz="1000"/>
          </a:pPr>
          <a:r>
            <a:rPr lang="de-DE" sz="800" b="0" i="0" strike="noStrike">
              <a:solidFill>
                <a:srgbClr val="000000"/>
              </a:solidFill>
              <a:latin typeface="Arial"/>
              <a:cs typeface="Arial"/>
            </a:rPr>
            <a:t>Die Bezeichnungen der amtlich benannten Ortsteile werden beim Bayerischen Landesamt für Statistik für ganz Bayern geführt. Die Ortsteile gehen laut einer Verordnung vom 14. Mai 1957 auf die im Amtlichen Ortsverzeichnis von Bayern des Jahres 1952 aufgeführten Orte zurück. Bei der Gliederung des Stadtgebietes in Stadtbezirke und statistische Unterbezirke (seit 1975) wurde weitgehend auf die amtlich benannten Ortsteile zurückgegriffen. Die heute ver-wendeten Grenzen der amtlich benannten Ortsteile und der Stadtbezirke/Unterbezirke sind jedoch aus verschiedenen Gründen nicht immer identisch. Vor allem die rasante Entwicklung der besiedelten Flächen im Stadtgebiet lässt ehemals sinnvolle historische Grenzen heute nicht mehr erkennen bzw. als nicht geeignet erscheinen.</a:t>
          </a:r>
        </a:p>
      </xdr:txBody>
    </xdr:sp>
    <xdr:clientData/>
  </xdr:twoCellAnchor>
</xdr:wsDr>
</file>

<file path=xl/drawings/drawing32.xml><?xml version="1.0" encoding="utf-8"?>
<xdr:wsDr xmlns:xdr="http://schemas.openxmlformats.org/drawingml/2006/spreadsheetDrawing" xmlns:a="http://schemas.openxmlformats.org/drawingml/2006/main">
  <xdr:oneCellAnchor>
    <xdr:from>
      <xdr:col>0</xdr:col>
      <xdr:colOff>327660</xdr:colOff>
      <xdr:row>4</xdr:row>
      <xdr:rowOff>106680</xdr:rowOff>
    </xdr:from>
    <xdr:ext cx="5067300" cy="5722620"/>
    <xdr:sp macro="" textlink="">
      <xdr:nvSpPr>
        <xdr:cNvPr id="2" name="Textfeld 1">
          <a:extLst>
            <a:ext uri="{FF2B5EF4-FFF2-40B4-BE49-F238E27FC236}">
              <a16:creationId xmlns:a16="http://schemas.microsoft.com/office/drawing/2014/main" id="{00000000-0008-0000-2800-000002000000}"/>
            </a:ext>
          </a:extLst>
        </xdr:cNvPr>
        <xdr:cNvSpPr txBox="1"/>
      </xdr:nvSpPr>
      <xdr:spPr>
        <a:xfrm>
          <a:off x="327660" y="777240"/>
          <a:ext cx="5067300" cy="5722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de-DE" sz="1100"/>
        </a:p>
      </xdr:txBody>
    </xdr:sp>
    <xdr:clientData/>
  </xdr:oneCellAnchor>
  <xdr:oneCellAnchor>
    <xdr:from>
      <xdr:col>1</xdr:col>
      <xdr:colOff>723900</xdr:colOff>
      <xdr:row>10</xdr:row>
      <xdr:rowOff>68580</xdr:rowOff>
    </xdr:from>
    <xdr:ext cx="1935480" cy="2834640"/>
    <xdr:sp macro="" textlink="">
      <xdr:nvSpPr>
        <xdr:cNvPr id="3" name="Textfeld 2">
          <a:extLst>
            <a:ext uri="{FF2B5EF4-FFF2-40B4-BE49-F238E27FC236}">
              <a16:creationId xmlns:a16="http://schemas.microsoft.com/office/drawing/2014/main" id="{00000000-0008-0000-2800-000003000000}"/>
            </a:ext>
          </a:extLst>
        </xdr:cNvPr>
        <xdr:cNvSpPr txBox="1"/>
      </xdr:nvSpPr>
      <xdr:spPr>
        <a:xfrm>
          <a:off x="1516380" y="1744980"/>
          <a:ext cx="1935480" cy="2834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de-DE" sz="1100"/>
        </a:p>
      </xdr:txBody>
    </xdr:sp>
    <xdr:clientData/>
  </xdr:oneCellAnchor>
  <xdr:twoCellAnchor editAs="oneCell">
    <xdr:from>
      <xdr:col>0</xdr:col>
      <xdr:colOff>15240</xdr:colOff>
      <xdr:row>4</xdr:row>
      <xdr:rowOff>114296</xdr:rowOff>
    </xdr:from>
    <xdr:to>
      <xdr:col>6</xdr:col>
      <xdr:colOff>1764</xdr:colOff>
      <xdr:row>53</xdr:row>
      <xdr:rowOff>114300</xdr:rowOff>
    </xdr:to>
    <xdr:pic>
      <xdr:nvPicPr>
        <xdr:cNvPr id="5" name="Grafik 4">
          <a:extLst>
            <a:ext uri="{FF2B5EF4-FFF2-40B4-BE49-F238E27FC236}">
              <a16:creationId xmlns:a16="http://schemas.microsoft.com/office/drawing/2014/main" id="{00000000-0008-0000-28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14" b="681"/>
        <a:stretch/>
      </xdr:blipFill>
      <xdr:spPr>
        <a:xfrm rot="16200000">
          <a:off x="-1087192" y="1887288"/>
          <a:ext cx="8214364" cy="6009499"/>
        </a:xfrm>
        <a:prstGeom prst="rect">
          <a:avLst/>
        </a:prstGeom>
      </xdr:spPr>
    </xdr:pic>
    <xdr:clientData/>
  </xdr:twoCellAnchor>
  <xdr:twoCellAnchor>
    <xdr:from>
      <xdr:col>5</xdr:col>
      <xdr:colOff>1859280</xdr:colOff>
      <xdr:row>35</xdr:row>
      <xdr:rowOff>22860</xdr:rowOff>
    </xdr:from>
    <xdr:to>
      <xdr:col>5</xdr:col>
      <xdr:colOff>2004060</xdr:colOff>
      <xdr:row>40</xdr:row>
      <xdr:rowOff>99060</xdr:rowOff>
    </xdr:to>
    <xdr:sp macro="" textlink="">
      <xdr:nvSpPr>
        <xdr:cNvPr id="4" name="Rechteck 3">
          <a:extLst>
            <a:ext uri="{FF2B5EF4-FFF2-40B4-BE49-F238E27FC236}">
              <a16:creationId xmlns:a16="http://schemas.microsoft.com/office/drawing/2014/main" id="{00000000-0008-0000-2800-000004000000}"/>
            </a:ext>
          </a:extLst>
        </xdr:cNvPr>
        <xdr:cNvSpPr/>
      </xdr:nvSpPr>
      <xdr:spPr bwMode="auto">
        <a:xfrm>
          <a:off x="5821680" y="5890260"/>
          <a:ext cx="144780" cy="91440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lientData/>
  </xdr:twoCellAnchor>
</xdr:wsDr>
</file>

<file path=xl/drawings/drawing4.xml><?xml version="1.0" encoding="utf-8"?>
<c:userShapes xmlns:c="http://schemas.openxmlformats.org/drawingml/2006/chart">
  <cdr:relSizeAnchor xmlns:cdr="http://schemas.openxmlformats.org/drawingml/2006/chartDrawing">
    <cdr:from>
      <cdr:x>0.56723</cdr:x>
      <cdr:y>0.12972</cdr:y>
    </cdr:from>
    <cdr:to>
      <cdr:x>0.69328</cdr:x>
      <cdr:y>0.42529</cdr:y>
    </cdr:to>
    <cdr:sp macro="" textlink="">
      <cdr:nvSpPr>
        <cdr:cNvPr id="2" name="Textfeld 1"/>
        <cdr:cNvSpPr txBox="1"/>
      </cdr:nvSpPr>
      <cdr:spPr>
        <a:xfrm xmlns:a="http://schemas.openxmlformats.org/drawingml/2006/main">
          <a:off x="4114800" y="601980"/>
          <a:ext cx="914400" cy="1371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196821</xdr:colOff>
      <xdr:row>87</xdr:row>
      <xdr:rowOff>0</xdr:rowOff>
    </xdr:from>
    <xdr:to>
      <xdr:col>11</xdr:col>
      <xdr:colOff>462643</xdr:colOff>
      <xdr:row>106</xdr:row>
      <xdr:rowOff>40822</xdr:rowOff>
    </xdr:to>
    <xdr:graphicFrame macro="">
      <xdr:nvGraphicFramePr>
        <xdr:cNvPr id="3" name="Diagramm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434340</xdr:colOff>
      <xdr:row>87</xdr:row>
      <xdr:rowOff>68580</xdr:rowOff>
    </xdr:from>
    <xdr:to>
      <xdr:col>12</xdr:col>
      <xdr:colOff>358140</xdr:colOff>
      <xdr:row>111</xdr:row>
      <xdr:rowOff>121920</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112</xdr:row>
      <xdr:rowOff>38100</xdr:rowOff>
    </xdr:from>
    <xdr:to>
      <xdr:col>13</xdr:col>
      <xdr:colOff>68580</xdr:colOff>
      <xdr:row>138</xdr:row>
      <xdr:rowOff>83820</xdr:rowOff>
    </xdr:to>
    <xdr:graphicFrame macro="">
      <xdr:nvGraphicFramePr>
        <xdr:cNvPr id="3" name="Diagramm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57</xdr:row>
      <xdr:rowOff>75078</xdr:rowOff>
    </xdr:from>
    <xdr:to>
      <xdr:col>8</xdr:col>
      <xdr:colOff>560294</xdr:colOff>
      <xdr:row>81</xdr:row>
      <xdr:rowOff>134470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11206</xdr:colOff>
      <xdr:row>86</xdr:row>
      <xdr:rowOff>135031</xdr:rowOff>
    </xdr:from>
    <xdr:to>
      <xdr:col>8</xdr:col>
      <xdr:colOff>571500</xdr:colOff>
      <xdr:row>113</xdr:row>
      <xdr:rowOff>1113</xdr:rowOff>
    </xdr:to>
    <xdr:graphicFrame macro="">
      <xdr:nvGraphicFramePr>
        <xdr:cNvPr id="3" name="Diagramm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268948</xdr:colOff>
      <xdr:row>1</xdr:row>
      <xdr:rowOff>17930</xdr:rowOff>
    </xdr:from>
    <xdr:to>
      <xdr:col>8</xdr:col>
      <xdr:colOff>414619</xdr:colOff>
      <xdr:row>25</xdr:row>
      <xdr:rowOff>56030</xdr:rowOff>
    </xdr:to>
    <xdr:graphicFrame macro="">
      <xdr:nvGraphicFramePr>
        <xdr:cNvPr id="2" name="Diagramm 1">
          <a:extLst>
            <a:ext uri="{FF2B5EF4-FFF2-40B4-BE49-F238E27FC236}">
              <a16:creationId xmlns:a16="http://schemas.microsoft.com/office/drawing/2014/main" id="{AFAFF202-2A3E-47EF-9F31-3AF2CCC229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493059</xdr:colOff>
      <xdr:row>25</xdr:row>
      <xdr:rowOff>134472</xdr:rowOff>
    </xdr:from>
    <xdr:to>
      <xdr:col>8</xdr:col>
      <xdr:colOff>302559</xdr:colOff>
      <xdr:row>50</xdr:row>
      <xdr:rowOff>1</xdr:rowOff>
    </xdr:to>
    <xdr:graphicFrame macro="">
      <xdr:nvGraphicFramePr>
        <xdr:cNvPr id="3" name="Diagramm 2">
          <a:extLst>
            <a:ext uri="{FF2B5EF4-FFF2-40B4-BE49-F238E27FC236}">
              <a16:creationId xmlns:a16="http://schemas.microsoft.com/office/drawing/2014/main" id="{30BD64BE-C886-464B-BE84-3CDE7E7FB3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92573</xdr:rowOff>
    </xdr:from>
    <xdr:to>
      <xdr:col>9</xdr:col>
      <xdr:colOff>181050</xdr:colOff>
      <xdr:row>53</xdr:row>
      <xdr:rowOff>80849</xdr:rowOff>
    </xdr:to>
    <xdr:grpSp>
      <xdr:nvGrpSpPr>
        <xdr:cNvPr id="4" name="Gruppieren 3">
          <a:extLst>
            <a:ext uri="{FF2B5EF4-FFF2-40B4-BE49-F238E27FC236}">
              <a16:creationId xmlns:a16="http://schemas.microsoft.com/office/drawing/2014/main" id="{867DAB30-1834-4794-887E-7024562F1A3D}"/>
            </a:ext>
          </a:extLst>
        </xdr:cNvPr>
        <xdr:cNvGrpSpPr/>
      </xdr:nvGrpSpPr>
      <xdr:grpSpPr>
        <a:xfrm>
          <a:off x="0" y="594070"/>
          <a:ext cx="7340981" cy="7792579"/>
          <a:chOff x="0" y="740273"/>
          <a:chExt cx="7039050" cy="8084526"/>
        </a:xfrm>
      </xdr:grpSpPr>
      <xdr:graphicFrame macro="">
        <xdr:nvGraphicFramePr>
          <xdr:cNvPr id="2" name="Diagramm 1">
            <a:extLst>
              <a:ext uri="{FF2B5EF4-FFF2-40B4-BE49-F238E27FC236}">
                <a16:creationId xmlns:a16="http://schemas.microsoft.com/office/drawing/2014/main" id="{E649C3EC-9BF8-421B-AF6E-05C6BDE37B60}"/>
              </a:ext>
            </a:extLst>
          </xdr:cNvPr>
          <xdr:cNvGraphicFramePr/>
        </xdr:nvGraphicFramePr>
        <xdr:xfrm>
          <a:off x="19050" y="740273"/>
          <a:ext cx="7020000" cy="38844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Diagramm 2">
            <a:extLst>
              <a:ext uri="{FF2B5EF4-FFF2-40B4-BE49-F238E27FC236}">
                <a16:creationId xmlns:a16="http://schemas.microsoft.com/office/drawing/2014/main" id="{26488AE2-EFA8-4CB0-92EC-69667F0FEEC0}"/>
              </a:ext>
            </a:extLst>
          </xdr:cNvPr>
          <xdr:cNvGraphicFramePr/>
        </xdr:nvGraphicFramePr>
        <xdr:xfrm>
          <a:off x="0" y="4619999"/>
          <a:ext cx="7020000" cy="42048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94"/>
  <sheetViews>
    <sheetView zoomScaleNormal="100" workbookViewId="0">
      <selection activeCell="L4" sqref="L4"/>
    </sheetView>
  </sheetViews>
  <sheetFormatPr baseColWidth="10" defaultColWidth="11.42578125" defaultRowHeight="12.75" x14ac:dyDescent="0.2"/>
  <cols>
    <col min="1" max="1" width="15.7109375" style="15" customWidth="1"/>
    <col min="2" max="2" width="15.5703125" style="15" customWidth="1"/>
    <col min="3" max="3" width="15.7109375" style="15" customWidth="1"/>
    <col min="4" max="4" width="13.42578125" style="15" customWidth="1"/>
    <col min="5" max="5" width="14" style="15" customWidth="1"/>
    <col min="6" max="6" width="13.140625" style="15" customWidth="1"/>
    <col min="7" max="16384" width="11.42578125" style="15"/>
  </cols>
  <sheetData>
    <row r="1" spans="1:10" ht="89.25" customHeight="1" x14ac:dyDescent="0.2">
      <c r="A1" s="715" t="s">
        <v>217</v>
      </c>
      <c r="B1" s="715"/>
      <c r="C1" s="715"/>
      <c r="D1" s="715"/>
      <c r="E1" s="715"/>
      <c r="F1" s="715"/>
      <c r="G1" s="588"/>
      <c r="I1" s="588"/>
      <c r="J1" s="588"/>
    </row>
    <row r="2" spans="1:10" ht="45" x14ac:dyDescent="0.6">
      <c r="A2" s="415"/>
      <c r="B2" s="415"/>
      <c r="C2" s="415"/>
      <c r="D2" s="415"/>
      <c r="E2" s="416"/>
      <c r="F2" s="417"/>
    </row>
    <row r="3" spans="1:10" ht="45" x14ac:dyDescent="0.6">
      <c r="A3" s="415"/>
      <c r="B3" s="415"/>
      <c r="C3" s="415"/>
      <c r="D3" s="415"/>
      <c r="E3" s="416"/>
      <c r="F3" s="417"/>
    </row>
    <row r="4" spans="1:10" ht="24" customHeight="1" x14ac:dyDescent="0.6">
      <c r="A4" s="418"/>
      <c r="B4" s="415"/>
      <c r="C4" s="415"/>
      <c r="D4" s="415"/>
      <c r="E4" s="418"/>
      <c r="F4" s="417"/>
    </row>
    <row r="5" spans="1:10" ht="24" customHeight="1" x14ac:dyDescent="0.6">
      <c r="A5" s="418"/>
      <c r="B5" s="419"/>
      <c r="C5" s="419"/>
      <c r="D5" s="419"/>
      <c r="E5" s="418"/>
      <c r="F5" s="417"/>
    </row>
    <row r="6" spans="1:10" ht="36" customHeight="1" x14ac:dyDescent="0.6">
      <c r="A6" s="418"/>
      <c r="B6" s="419"/>
      <c r="C6" s="419"/>
      <c r="D6" s="419"/>
      <c r="E6" s="418"/>
      <c r="F6" s="417"/>
      <c r="J6" s="588"/>
    </row>
    <row r="7" spans="1:10" ht="45" x14ac:dyDescent="0.2">
      <c r="A7" s="712" t="s">
        <v>473</v>
      </c>
      <c r="B7" s="713"/>
      <c r="C7" s="713"/>
      <c r="D7" s="713"/>
      <c r="E7" s="714"/>
      <c r="F7" s="714"/>
    </row>
    <row r="8" spans="1:10" ht="45" x14ac:dyDescent="0.6">
      <c r="A8" s="420"/>
      <c r="B8" s="419"/>
      <c r="C8" s="419"/>
      <c r="D8" s="419"/>
      <c r="E8" s="418"/>
      <c r="F8" s="417"/>
    </row>
    <row r="9" spans="1:10" x14ac:dyDescent="0.2">
      <c r="A9" s="415"/>
      <c r="B9" s="415"/>
      <c r="C9" s="415"/>
      <c r="D9" s="415"/>
      <c r="E9" s="415"/>
      <c r="F9" s="417"/>
    </row>
    <row r="10" spans="1:10" ht="18" x14ac:dyDescent="0.25">
      <c r="A10" s="716" t="s">
        <v>211</v>
      </c>
      <c r="B10" s="717"/>
      <c r="C10" s="717"/>
      <c r="D10" s="717"/>
      <c r="E10" s="717"/>
      <c r="F10" s="718"/>
    </row>
    <row r="11" spans="1:10" ht="18" x14ac:dyDescent="0.25">
      <c r="A11" s="717" t="s">
        <v>104</v>
      </c>
      <c r="B11" s="717"/>
      <c r="C11" s="717"/>
      <c r="D11" s="717"/>
      <c r="E11" s="717"/>
      <c r="F11" s="718"/>
    </row>
    <row r="12" spans="1:10" ht="18" x14ac:dyDescent="0.25">
      <c r="A12" s="717"/>
      <c r="B12" s="717"/>
      <c r="C12" s="717"/>
      <c r="D12" s="717"/>
      <c r="E12" s="717"/>
      <c r="F12" s="718"/>
    </row>
    <row r="13" spans="1:10" x14ac:dyDescent="0.2">
      <c r="A13" s="415"/>
      <c r="B13" s="415"/>
      <c r="C13" s="415"/>
      <c r="D13" s="415"/>
      <c r="E13" s="415"/>
      <c r="F13" s="417"/>
    </row>
    <row r="14" spans="1:10" x14ac:dyDescent="0.2">
      <c r="A14" s="415"/>
      <c r="B14" s="415"/>
      <c r="C14" s="415"/>
      <c r="D14" s="415"/>
      <c r="E14" s="415"/>
      <c r="F14" s="417"/>
    </row>
    <row r="15" spans="1:10" x14ac:dyDescent="0.2">
      <c r="A15" s="415"/>
      <c r="B15" s="415"/>
      <c r="C15" s="415"/>
      <c r="D15" s="415"/>
      <c r="E15" s="415"/>
      <c r="F15" s="417"/>
    </row>
    <row r="16" spans="1:10" x14ac:dyDescent="0.2">
      <c r="A16" s="415"/>
      <c r="B16" s="415"/>
      <c r="C16" s="415"/>
      <c r="D16" s="415"/>
      <c r="E16" s="415"/>
      <c r="F16" s="417"/>
    </row>
    <row r="17" spans="1:6" x14ac:dyDescent="0.2">
      <c r="A17" s="415"/>
      <c r="B17" s="415"/>
      <c r="C17" s="415"/>
      <c r="D17" s="415"/>
      <c r="E17" s="415"/>
      <c r="F17" s="417"/>
    </row>
    <row r="18" spans="1:6" x14ac:dyDescent="0.2">
      <c r="A18" s="415"/>
      <c r="B18" s="415"/>
      <c r="C18" s="415"/>
      <c r="D18" s="415"/>
      <c r="E18" s="415"/>
      <c r="F18" s="417"/>
    </row>
    <row r="19" spans="1:6" x14ac:dyDescent="0.2">
      <c r="A19" s="415"/>
      <c r="B19" s="415"/>
      <c r="C19" s="415"/>
      <c r="D19" s="415"/>
      <c r="E19" s="415"/>
      <c r="F19" s="417"/>
    </row>
    <row r="20" spans="1:6" x14ac:dyDescent="0.2">
      <c r="A20" s="415"/>
      <c r="B20" s="415"/>
      <c r="C20" s="415"/>
      <c r="D20" s="415"/>
      <c r="E20" s="415"/>
      <c r="F20" s="417"/>
    </row>
    <row r="21" spans="1:6" x14ac:dyDescent="0.2">
      <c r="A21" s="415"/>
      <c r="B21" s="415"/>
      <c r="C21" s="415"/>
      <c r="D21" s="415"/>
      <c r="E21" s="415"/>
      <c r="F21" s="417"/>
    </row>
    <row r="22" spans="1:6" x14ac:dyDescent="0.2">
      <c r="A22" s="415"/>
      <c r="B22" s="415"/>
      <c r="C22" s="415"/>
      <c r="D22" s="415"/>
      <c r="E22" s="415"/>
      <c r="F22" s="417"/>
    </row>
    <row r="23" spans="1:6" x14ac:dyDescent="0.2">
      <c r="A23" s="415"/>
      <c r="B23" s="415"/>
      <c r="C23" s="415"/>
      <c r="D23" s="415"/>
      <c r="E23" s="415"/>
      <c r="F23" s="417"/>
    </row>
    <row r="24" spans="1:6" x14ac:dyDescent="0.2">
      <c r="A24" s="415"/>
      <c r="B24" s="415"/>
      <c r="C24" s="415"/>
      <c r="D24" s="415"/>
      <c r="E24" s="415"/>
      <c r="F24" s="417"/>
    </row>
    <row r="25" spans="1:6" x14ac:dyDescent="0.2">
      <c r="A25" s="415"/>
      <c r="B25" s="415"/>
      <c r="C25" s="415"/>
      <c r="D25" s="415"/>
      <c r="E25" s="415"/>
      <c r="F25" s="417"/>
    </row>
    <row r="26" spans="1:6" x14ac:dyDescent="0.2">
      <c r="A26" s="415"/>
      <c r="B26" s="415"/>
      <c r="C26" s="415"/>
      <c r="D26" s="415"/>
      <c r="E26" s="415"/>
      <c r="F26" s="417"/>
    </row>
    <row r="27" spans="1:6" ht="50.25" customHeight="1" x14ac:dyDescent="0.2">
      <c r="A27" s="415"/>
      <c r="B27" s="415"/>
      <c r="C27" s="415"/>
      <c r="D27" s="415"/>
      <c r="E27" s="415"/>
      <c r="F27" s="417"/>
    </row>
    <row r="28" spans="1:6" x14ac:dyDescent="0.2">
      <c r="A28" s="719" t="s">
        <v>20</v>
      </c>
      <c r="B28" s="720"/>
      <c r="C28" s="720"/>
      <c r="D28" s="720"/>
      <c r="E28" s="720"/>
      <c r="F28" s="721"/>
    </row>
    <row r="29" spans="1:6" x14ac:dyDescent="0.2">
      <c r="A29" s="722" t="s">
        <v>341</v>
      </c>
      <c r="B29" s="720"/>
      <c r="C29" s="721"/>
      <c r="D29" s="721"/>
      <c r="E29" s="721"/>
      <c r="F29" s="721"/>
    </row>
    <row r="30" spans="1:6" x14ac:dyDescent="0.2">
      <c r="A30" s="722" t="s">
        <v>417</v>
      </c>
      <c r="B30" s="720"/>
      <c r="C30" s="721"/>
      <c r="D30" s="721"/>
      <c r="E30" s="721"/>
      <c r="F30" s="721"/>
    </row>
    <row r="31" spans="1:6" x14ac:dyDescent="0.2">
      <c r="A31" s="722" t="s">
        <v>336</v>
      </c>
      <c r="B31" s="723"/>
      <c r="C31" s="724"/>
      <c r="D31" s="724"/>
      <c r="E31" s="724"/>
      <c r="F31" s="724"/>
    </row>
    <row r="32" spans="1:6" x14ac:dyDescent="0.2">
      <c r="A32" s="722" t="s">
        <v>418</v>
      </c>
      <c r="B32" s="723"/>
      <c r="C32" s="724"/>
      <c r="D32" s="724"/>
      <c r="E32" s="724"/>
      <c r="F32" s="724"/>
    </row>
    <row r="33" spans="1:10" x14ac:dyDescent="0.2">
      <c r="A33" s="722" t="s">
        <v>213</v>
      </c>
      <c r="B33" s="723"/>
      <c r="C33" s="724"/>
      <c r="D33" s="724"/>
      <c r="E33" s="724"/>
      <c r="F33" s="724"/>
    </row>
    <row r="34" spans="1:10" x14ac:dyDescent="0.2">
      <c r="A34" s="719" t="s">
        <v>118</v>
      </c>
      <c r="B34" s="723"/>
      <c r="C34" s="724"/>
      <c r="D34" s="724"/>
      <c r="E34" s="724"/>
      <c r="F34" s="724"/>
    </row>
    <row r="35" spans="1:10" x14ac:dyDescent="0.2">
      <c r="A35" s="722" t="s">
        <v>212</v>
      </c>
      <c r="B35" s="720"/>
      <c r="C35" s="720"/>
      <c r="D35" s="720"/>
      <c r="E35" s="725"/>
      <c r="F35" s="726" t="s">
        <v>491</v>
      </c>
    </row>
    <row r="36" spans="1:10" x14ac:dyDescent="0.2">
      <c r="A36" s="417"/>
      <c r="B36" s="417"/>
      <c r="C36" s="417"/>
      <c r="D36" s="417"/>
      <c r="E36" s="417"/>
      <c r="F36" s="417"/>
      <c r="J36" s="741"/>
    </row>
    <row r="37" spans="1:10" x14ac:dyDescent="0.2">
      <c r="A37" s="417"/>
      <c r="B37" s="417"/>
      <c r="C37" s="417"/>
      <c r="D37" s="417"/>
      <c r="E37" s="417"/>
      <c r="F37" s="417"/>
    </row>
    <row r="38" spans="1:10" x14ac:dyDescent="0.2">
      <c r="A38" s="417"/>
      <c r="B38" s="417"/>
      <c r="C38" s="417"/>
      <c r="D38" s="417"/>
      <c r="E38" s="417"/>
      <c r="F38" s="417"/>
    </row>
    <row r="39" spans="1:10" x14ac:dyDescent="0.2">
      <c r="A39" s="417"/>
      <c r="B39" s="417"/>
      <c r="C39" s="417"/>
      <c r="D39" s="417"/>
      <c r="E39" s="417"/>
      <c r="F39" s="740"/>
    </row>
    <row r="40" spans="1:10" x14ac:dyDescent="0.2">
      <c r="A40" s="417"/>
      <c r="B40" s="417"/>
      <c r="C40" s="417"/>
      <c r="D40" s="417"/>
      <c r="E40" s="417"/>
      <c r="F40" s="417"/>
    </row>
    <row r="41" spans="1:10" x14ac:dyDescent="0.2">
      <c r="A41" s="417"/>
      <c r="B41" s="417"/>
      <c r="C41" s="417"/>
      <c r="D41" s="417"/>
      <c r="E41" s="417"/>
      <c r="F41" s="417"/>
    </row>
    <row r="42" spans="1:10" x14ac:dyDescent="0.2">
      <c r="A42" s="417"/>
      <c r="B42" s="417"/>
      <c r="C42" s="417"/>
      <c r="D42" s="417"/>
      <c r="E42" s="417"/>
      <c r="F42" s="417"/>
    </row>
    <row r="43" spans="1:10" x14ac:dyDescent="0.2">
      <c r="A43" s="417"/>
      <c r="B43" s="417"/>
      <c r="C43" s="417"/>
      <c r="D43" s="417"/>
      <c r="E43" s="417"/>
      <c r="F43" s="417"/>
    </row>
    <row r="44" spans="1:10" x14ac:dyDescent="0.2">
      <c r="A44" s="417"/>
      <c r="B44" s="417"/>
      <c r="C44" s="417"/>
      <c r="D44" s="417"/>
      <c r="E44" s="417"/>
      <c r="F44" s="417"/>
    </row>
    <row r="45" spans="1:10" x14ac:dyDescent="0.2">
      <c r="A45" s="417"/>
      <c r="B45" s="417"/>
      <c r="C45" s="417"/>
      <c r="D45" s="417"/>
      <c r="E45" s="417"/>
      <c r="F45" s="417"/>
    </row>
    <row r="46" spans="1:10" x14ac:dyDescent="0.2">
      <c r="A46" s="417"/>
      <c r="B46" s="417"/>
      <c r="C46" s="417"/>
      <c r="D46" s="417"/>
      <c r="E46" s="417"/>
      <c r="F46" s="417"/>
    </row>
    <row r="47" spans="1:10" x14ac:dyDescent="0.2">
      <c r="A47" s="417"/>
      <c r="B47" s="417"/>
      <c r="C47" s="417"/>
      <c r="D47" s="417"/>
      <c r="E47" s="417"/>
      <c r="F47" s="417"/>
    </row>
    <row r="48" spans="1:10" x14ac:dyDescent="0.2">
      <c r="A48" s="417"/>
      <c r="B48" s="417"/>
      <c r="C48" s="417"/>
      <c r="D48" s="417"/>
      <c r="E48" s="417"/>
      <c r="F48" s="417"/>
    </row>
    <row r="49" spans="1:6" x14ac:dyDescent="0.2">
      <c r="A49" s="417"/>
      <c r="B49" s="417"/>
      <c r="C49" s="417"/>
      <c r="D49" s="417"/>
      <c r="E49" s="417"/>
      <c r="F49" s="417"/>
    </row>
    <row r="50" spans="1:6" x14ac:dyDescent="0.2">
      <c r="A50" s="417"/>
      <c r="B50" s="417"/>
      <c r="C50" s="417"/>
      <c r="D50" s="417"/>
      <c r="E50" s="417"/>
      <c r="F50" s="417"/>
    </row>
    <row r="51" spans="1:6" x14ac:dyDescent="0.2">
      <c r="A51" s="417"/>
      <c r="B51" s="417"/>
      <c r="C51" s="417"/>
      <c r="D51" s="417"/>
      <c r="E51" s="417"/>
      <c r="F51" s="417"/>
    </row>
    <row r="52" spans="1:6" x14ac:dyDescent="0.2">
      <c r="A52" s="417"/>
      <c r="B52" s="417"/>
      <c r="C52" s="417"/>
      <c r="D52" s="417"/>
      <c r="E52" s="417"/>
      <c r="F52" s="417"/>
    </row>
    <row r="53" spans="1:6" x14ac:dyDescent="0.2">
      <c r="A53" s="417"/>
      <c r="B53" s="417"/>
      <c r="C53" s="417"/>
      <c r="D53" s="417"/>
      <c r="E53" s="417"/>
      <c r="F53" s="417"/>
    </row>
    <row r="54" spans="1:6" x14ac:dyDescent="0.2">
      <c r="A54" s="417"/>
      <c r="B54" s="417"/>
      <c r="C54" s="417"/>
      <c r="D54" s="417"/>
      <c r="E54" s="417"/>
      <c r="F54" s="417"/>
    </row>
    <row r="55" spans="1:6" x14ac:dyDescent="0.2">
      <c r="A55" s="417"/>
      <c r="B55" s="417"/>
      <c r="C55" s="417"/>
      <c r="D55" s="417"/>
      <c r="E55" s="417"/>
      <c r="F55" s="417"/>
    </row>
    <row r="56" spans="1:6" x14ac:dyDescent="0.2">
      <c r="A56" s="417"/>
      <c r="B56" s="417"/>
      <c r="C56" s="417"/>
      <c r="D56" s="417"/>
      <c r="E56" s="417"/>
      <c r="F56" s="417"/>
    </row>
    <row r="57" spans="1:6" x14ac:dyDescent="0.2">
      <c r="A57" s="417"/>
      <c r="B57" s="417"/>
      <c r="C57" s="417"/>
      <c r="D57" s="417"/>
      <c r="E57" s="417"/>
      <c r="F57" s="417"/>
    </row>
    <row r="58" spans="1:6" x14ac:dyDescent="0.2">
      <c r="A58" s="417"/>
      <c r="B58" s="417"/>
      <c r="C58" s="417"/>
      <c r="D58" s="417"/>
      <c r="E58" s="417"/>
      <c r="F58" s="417"/>
    </row>
    <row r="59" spans="1:6" x14ac:dyDescent="0.2">
      <c r="A59" s="417"/>
      <c r="B59" s="417"/>
      <c r="C59" s="417"/>
      <c r="D59" s="417"/>
      <c r="E59" s="417"/>
      <c r="F59" s="417"/>
    </row>
    <row r="60" spans="1:6" x14ac:dyDescent="0.2">
      <c r="A60" s="417"/>
      <c r="B60" s="417"/>
      <c r="C60" s="417"/>
      <c r="D60" s="417"/>
      <c r="E60" s="417"/>
      <c r="F60" s="417"/>
    </row>
    <row r="61" spans="1:6" x14ac:dyDescent="0.2">
      <c r="A61" s="415"/>
      <c r="B61" s="415"/>
      <c r="C61" s="417"/>
      <c r="D61" s="417"/>
      <c r="E61" s="417"/>
      <c r="F61" s="417"/>
    </row>
    <row r="62" spans="1:6" x14ac:dyDescent="0.2">
      <c r="A62" s="417"/>
      <c r="B62" s="417"/>
      <c r="C62" s="417"/>
      <c r="D62" s="417"/>
      <c r="E62" s="417"/>
      <c r="F62" s="417"/>
    </row>
    <row r="63" spans="1:6" x14ac:dyDescent="0.2">
      <c r="A63" s="417"/>
      <c r="B63" s="417"/>
      <c r="C63" s="417"/>
      <c r="D63" s="417"/>
      <c r="E63" s="417"/>
      <c r="F63" s="417"/>
    </row>
    <row r="64" spans="1:6" x14ac:dyDescent="0.2">
      <c r="A64" s="417"/>
      <c r="B64" s="417"/>
      <c r="C64" s="417"/>
      <c r="D64" s="417"/>
      <c r="E64" s="417"/>
      <c r="F64" s="417"/>
    </row>
    <row r="65" spans="1:6" x14ac:dyDescent="0.2">
      <c r="A65" s="417"/>
      <c r="B65" s="417"/>
      <c r="C65" s="417"/>
      <c r="D65" s="417"/>
      <c r="E65" s="417"/>
      <c r="F65" s="417"/>
    </row>
    <row r="66" spans="1:6" x14ac:dyDescent="0.2">
      <c r="A66" s="417"/>
      <c r="B66" s="417"/>
      <c r="C66" s="417"/>
      <c r="D66" s="417"/>
      <c r="E66" s="417"/>
      <c r="F66" s="417"/>
    </row>
    <row r="67" spans="1:6" x14ac:dyDescent="0.2">
      <c r="A67" s="417"/>
      <c r="B67" s="417"/>
      <c r="C67" s="417"/>
      <c r="D67" s="417"/>
      <c r="E67" s="417"/>
      <c r="F67" s="417"/>
    </row>
    <row r="68" spans="1:6" x14ac:dyDescent="0.2">
      <c r="A68" s="417"/>
      <c r="B68" s="417"/>
      <c r="C68" s="417"/>
      <c r="D68" s="417"/>
      <c r="E68" s="417"/>
      <c r="F68" s="417"/>
    </row>
    <row r="69" spans="1:6" x14ac:dyDescent="0.2">
      <c r="A69" s="417"/>
      <c r="B69" s="417"/>
      <c r="C69" s="417"/>
      <c r="D69" s="417"/>
      <c r="E69" s="417"/>
      <c r="F69" s="417"/>
    </row>
    <row r="70" spans="1:6" x14ac:dyDescent="0.2">
      <c r="A70" s="417"/>
      <c r="B70" s="417"/>
      <c r="C70" s="417"/>
      <c r="D70" s="417"/>
      <c r="E70" s="417"/>
      <c r="F70" s="417"/>
    </row>
    <row r="71" spans="1:6" x14ac:dyDescent="0.2">
      <c r="A71" s="417"/>
      <c r="B71" s="417"/>
      <c r="C71" s="417"/>
      <c r="D71" s="417"/>
      <c r="E71" s="417"/>
      <c r="F71" s="417"/>
    </row>
    <row r="72" spans="1:6" x14ac:dyDescent="0.2">
      <c r="A72" s="417"/>
      <c r="B72" s="417"/>
      <c r="C72" s="417"/>
      <c r="D72" s="417"/>
      <c r="E72" s="417"/>
      <c r="F72" s="417"/>
    </row>
    <row r="73" spans="1:6" x14ac:dyDescent="0.2">
      <c r="A73" s="417"/>
      <c r="B73" s="417"/>
      <c r="C73" s="417"/>
      <c r="D73" s="417"/>
      <c r="E73" s="417"/>
      <c r="F73" s="417"/>
    </row>
    <row r="74" spans="1:6" x14ac:dyDescent="0.2">
      <c r="A74" s="417"/>
      <c r="B74" s="417"/>
      <c r="C74" s="417"/>
      <c r="D74" s="417"/>
      <c r="E74" s="417"/>
      <c r="F74" s="417"/>
    </row>
    <row r="75" spans="1:6" x14ac:dyDescent="0.2">
      <c r="A75" s="417"/>
      <c r="B75" s="417"/>
      <c r="C75" s="417"/>
      <c r="D75" s="417"/>
      <c r="E75" s="417"/>
      <c r="F75" s="417"/>
    </row>
    <row r="76" spans="1:6" x14ac:dyDescent="0.2">
      <c r="A76" s="417"/>
      <c r="B76" s="417"/>
      <c r="C76" s="417"/>
      <c r="D76" s="417"/>
      <c r="E76" s="417"/>
      <c r="F76" s="417"/>
    </row>
    <row r="77" spans="1:6" x14ac:dyDescent="0.2">
      <c r="A77" s="417"/>
      <c r="B77" s="417"/>
      <c r="C77" s="417"/>
      <c r="D77" s="417"/>
      <c r="E77" s="417"/>
      <c r="F77" s="417"/>
    </row>
    <row r="78" spans="1:6" x14ac:dyDescent="0.2">
      <c r="A78" s="417"/>
      <c r="B78" s="417"/>
      <c r="C78" s="417"/>
      <c r="D78" s="417"/>
      <c r="E78" s="417"/>
      <c r="F78" s="417"/>
    </row>
    <row r="79" spans="1:6" x14ac:dyDescent="0.2">
      <c r="A79" s="417"/>
      <c r="B79" s="417"/>
      <c r="C79" s="417"/>
      <c r="D79" s="417"/>
      <c r="E79" s="417"/>
      <c r="F79" s="417"/>
    </row>
    <row r="80" spans="1:6" x14ac:dyDescent="0.2">
      <c r="A80" s="417"/>
      <c r="B80" s="417"/>
      <c r="C80" s="417"/>
      <c r="D80" s="417"/>
      <c r="E80" s="417"/>
      <c r="F80" s="417"/>
    </row>
    <row r="81" spans="1:6" x14ac:dyDescent="0.2">
      <c r="A81" s="417"/>
      <c r="B81" s="417"/>
      <c r="C81" s="417"/>
      <c r="D81" s="417"/>
      <c r="E81" s="417"/>
      <c r="F81" s="417"/>
    </row>
    <row r="82" spans="1:6" x14ac:dyDescent="0.2">
      <c r="A82" s="417"/>
      <c r="B82" s="417"/>
      <c r="C82" s="417"/>
      <c r="D82" s="417"/>
      <c r="E82" s="417"/>
      <c r="F82" s="417"/>
    </row>
    <row r="83" spans="1:6" x14ac:dyDescent="0.2">
      <c r="A83" s="417"/>
      <c r="B83" s="417"/>
      <c r="C83" s="417"/>
      <c r="D83" s="417"/>
      <c r="E83" s="417"/>
      <c r="F83" s="417"/>
    </row>
    <row r="84" spans="1:6" x14ac:dyDescent="0.2">
      <c r="A84" s="417"/>
      <c r="B84" s="417"/>
      <c r="C84" s="417"/>
      <c r="D84" s="417"/>
      <c r="E84" s="417"/>
      <c r="F84" s="417"/>
    </row>
    <row r="85" spans="1:6" x14ac:dyDescent="0.2">
      <c r="A85" s="417"/>
      <c r="B85" s="417"/>
      <c r="C85" s="417"/>
      <c r="D85" s="417"/>
      <c r="E85" s="417"/>
      <c r="F85" s="417"/>
    </row>
    <row r="86" spans="1:6" x14ac:dyDescent="0.2">
      <c r="A86" s="417"/>
      <c r="B86" s="417"/>
      <c r="C86" s="417"/>
      <c r="D86" s="417"/>
      <c r="E86" s="417"/>
      <c r="F86" s="417"/>
    </row>
    <row r="87" spans="1:6" x14ac:dyDescent="0.2">
      <c r="A87" s="417"/>
      <c r="B87" s="417"/>
      <c r="C87" s="417"/>
      <c r="D87" s="417"/>
      <c r="E87" s="417"/>
      <c r="F87" s="417"/>
    </row>
    <row r="88" spans="1:6" x14ac:dyDescent="0.2">
      <c r="A88" s="417"/>
      <c r="B88" s="417"/>
      <c r="C88" s="417"/>
      <c r="D88" s="417"/>
      <c r="E88" s="417"/>
      <c r="F88" s="417"/>
    </row>
    <row r="89" spans="1:6" x14ac:dyDescent="0.2">
      <c r="A89" s="417"/>
      <c r="B89" s="417"/>
      <c r="C89" s="417"/>
      <c r="D89" s="417"/>
      <c r="E89" s="417"/>
      <c r="F89" s="417"/>
    </row>
    <row r="90" spans="1:6" x14ac:dyDescent="0.2">
      <c r="A90" s="417"/>
      <c r="B90" s="417"/>
      <c r="C90" s="417"/>
      <c r="D90" s="417"/>
      <c r="E90" s="417"/>
      <c r="F90" s="417"/>
    </row>
    <row r="91" spans="1:6" x14ac:dyDescent="0.2">
      <c r="A91" s="417"/>
      <c r="B91" s="417"/>
      <c r="C91" s="417"/>
      <c r="D91" s="417"/>
      <c r="E91" s="417"/>
      <c r="F91" s="417"/>
    </row>
    <row r="92" spans="1:6" x14ac:dyDescent="0.2">
      <c r="A92" s="417"/>
      <c r="B92" s="417"/>
      <c r="C92" s="417"/>
      <c r="D92" s="417"/>
      <c r="E92" s="417"/>
      <c r="F92" s="417"/>
    </row>
    <row r="93" spans="1:6" x14ac:dyDescent="0.2">
      <c r="A93" s="417"/>
      <c r="B93" s="417"/>
      <c r="C93" s="417"/>
      <c r="D93" s="417"/>
      <c r="E93" s="417"/>
      <c r="F93" s="417"/>
    </row>
    <row r="94" spans="1:6" x14ac:dyDescent="0.2">
      <c r="A94" s="417"/>
      <c r="B94" s="417"/>
      <c r="C94" s="417"/>
      <c r="D94" s="417"/>
      <c r="E94" s="417"/>
      <c r="F94" s="417"/>
    </row>
  </sheetData>
  <pageMargins left="0.70866141732283472" right="0.70866141732283472" top="0.78740157480314965" bottom="0.78740157480314965" header="0.31496062992125984" footer="0.31496062992125984"/>
  <pageSetup paperSize="9" orientation="portrait" useFirstPageNumber="1" r:id="rId1"/>
  <headerFooter>
    <oddFooter xml:space="preserve">&amp;CSeite &amp;P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D9F7E-75F3-4CCF-A298-404A9E22EB71}">
  <sheetPr>
    <tabColor rgb="FF92D050"/>
  </sheetPr>
  <dimension ref="A1:M52"/>
  <sheetViews>
    <sheetView topLeftCell="A7" workbookViewId="0">
      <selection sqref="A1:XFD1048576"/>
    </sheetView>
  </sheetViews>
  <sheetFormatPr baseColWidth="10" defaultRowHeight="12.75" x14ac:dyDescent="0.2"/>
  <sheetData>
    <row r="1" spans="1:13" x14ac:dyDescent="0.2">
      <c r="A1" s="1067" t="str">
        <f>CONCATENATE("Geburten und Sterbefälle nach Stadtbezirken im Jahr ",Bevölkerungsbewegung!A1)</f>
        <v>Geburten und Sterbefälle nach Stadtbezirken im Jahr 2020</v>
      </c>
      <c r="B1" s="1017"/>
      <c r="C1" s="1017"/>
      <c r="D1" s="1017"/>
      <c r="E1" s="1017"/>
      <c r="F1" s="1017"/>
      <c r="G1" s="1017"/>
      <c r="H1" s="1017"/>
      <c r="I1" s="1017"/>
      <c r="J1" s="1017"/>
      <c r="K1" s="1017"/>
      <c r="L1" s="1017"/>
      <c r="M1" s="1017"/>
    </row>
    <row r="2" spans="1:13" ht="14.25" x14ac:dyDescent="0.2">
      <c r="A2" s="1014"/>
      <c r="B2" s="1014"/>
      <c r="C2" s="1014"/>
      <c r="D2" s="1014"/>
      <c r="E2" s="1014"/>
      <c r="F2" s="1014"/>
      <c r="G2" s="1014"/>
      <c r="H2" s="1014"/>
      <c r="I2" s="1014"/>
      <c r="J2" s="1014"/>
      <c r="K2" s="1014"/>
      <c r="L2" s="1014"/>
      <c r="M2" s="1014"/>
    </row>
    <row r="3" spans="1:13" ht="14.25" x14ac:dyDescent="0.2">
      <c r="A3" s="1014"/>
      <c r="B3" s="1014"/>
      <c r="C3" s="1014"/>
      <c r="D3" s="1014"/>
      <c r="E3" s="1014"/>
      <c r="F3" s="1014"/>
      <c r="G3" s="1014"/>
      <c r="H3" s="1014"/>
      <c r="I3" s="1014"/>
      <c r="J3" s="1014"/>
      <c r="K3" s="1014"/>
      <c r="L3" s="1014"/>
      <c r="M3" s="1014"/>
    </row>
    <row r="4" spans="1:13" ht="14.25" x14ac:dyDescent="0.2">
      <c r="A4" s="1014"/>
      <c r="B4" s="1014"/>
      <c r="C4" s="1014"/>
      <c r="D4" s="1014"/>
      <c r="E4" s="1014"/>
      <c r="F4" s="1014"/>
      <c r="G4" s="1014"/>
      <c r="H4" s="1014"/>
      <c r="I4" s="1014"/>
      <c r="J4" s="1014"/>
      <c r="K4" s="1014"/>
      <c r="L4" s="1014"/>
      <c r="M4" s="1014"/>
    </row>
    <row r="5" spans="1:13" ht="14.25" x14ac:dyDescent="0.2">
      <c r="A5" s="1014"/>
      <c r="B5" s="1014"/>
      <c r="C5" s="1014"/>
      <c r="D5" s="1014"/>
      <c r="E5" s="1014"/>
      <c r="F5" s="1014"/>
      <c r="G5" s="1014"/>
      <c r="H5" s="1014"/>
      <c r="I5" s="1014"/>
      <c r="J5" s="1014"/>
      <c r="K5" s="1014"/>
      <c r="L5" s="1014"/>
      <c r="M5" s="1014"/>
    </row>
    <row r="6" spans="1:13" ht="14.25" x14ac:dyDescent="0.2">
      <c r="A6" s="1014"/>
      <c r="B6" s="1014"/>
      <c r="C6" s="1014"/>
      <c r="D6" s="1014"/>
      <c r="E6" s="1014"/>
      <c r="F6" s="1014"/>
      <c r="G6" s="1014"/>
      <c r="H6" s="1014"/>
      <c r="I6" s="1014"/>
      <c r="J6" s="1014"/>
      <c r="K6" s="1014"/>
      <c r="L6" s="1014"/>
      <c r="M6" s="1014"/>
    </row>
    <row r="7" spans="1:13" ht="14.25" x14ac:dyDescent="0.2">
      <c r="A7" s="1014"/>
      <c r="B7" s="1014"/>
      <c r="C7" s="1014"/>
      <c r="D7" s="1014"/>
      <c r="E7" s="1014"/>
      <c r="F7" s="1014"/>
      <c r="G7" s="1014"/>
      <c r="H7" s="1014"/>
      <c r="I7" s="1014"/>
      <c r="J7" s="1014"/>
      <c r="K7" s="1014"/>
      <c r="L7" s="1014"/>
      <c r="M7" s="1014"/>
    </row>
    <row r="8" spans="1:13" ht="14.25" x14ac:dyDescent="0.2">
      <c r="A8" s="1014"/>
      <c r="B8" s="1014"/>
      <c r="C8" s="1014"/>
      <c r="D8" s="1014"/>
      <c r="E8" s="1014"/>
      <c r="F8" s="1014"/>
      <c r="G8" s="1014"/>
      <c r="H8" s="1014"/>
      <c r="I8" s="1014"/>
      <c r="J8" s="1014"/>
      <c r="K8" s="1014"/>
      <c r="L8" s="1014"/>
      <c r="M8" s="1014"/>
    </row>
    <row r="9" spans="1:13" ht="14.25" x14ac:dyDescent="0.2">
      <c r="A9" s="1014"/>
      <c r="B9" s="1014"/>
      <c r="C9" s="1014"/>
      <c r="D9" s="1014"/>
      <c r="E9" s="1014"/>
      <c r="F9" s="1014"/>
      <c r="G9" s="1014"/>
      <c r="H9" s="1014"/>
      <c r="I9" s="1014"/>
      <c r="J9" s="1014"/>
      <c r="K9" s="1014"/>
      <c r="L9" s="1014"/>
      <c r="M9" s="1014"/>
    </row>
    <row r="10" spans="1:13" ht="14.25" x14ac:dyDescent="0.2">
      <c r="A10" s="1014"/>
      <c r="B10" s="1014"/>
      <c r="C10" s="1014"/>
      <c r="D10" s="1014"/>
      <c r="E10" s="1014"/>
      <c r="F10" s="1014"/>
      <c r="G10" s="1014"/>
      <c r="H10" s="1014"/>
      <c r="I10" s="1014"/>
      <c r="J10" s="1014"/>
      <c r="K10" s="1014"/>
      <c r="L10" s="1014"/>
      <c r="M10" s="1014"/>
    </row>
    <row r="11" spans="1:13" ht="14.25" x14ac:dyDescent="0.2">
      <c r="A11" s="1014"/>
      <c r="B11" s="1014"/>
      <c r="C11" s="1014"/>
      <c r="D11" s="1014"/>
      <c r="E11" s="1014"/>
      <c r="F11" s="1014"/>
      <c r="G11" s="1014"/>
      <c r="H11" s="1014"/>
      <c r="I11" s="1014"/>
      <c r="J11" s="1014"/>
      <c r="K11" s="1014"/>
      <c r="L11" s="1014"/>
      <c r="M11" s="1014"/>
    </row>
    <row r="12" spans="1:13" ht="14.25" x14ac:dyDescent="0.2">
      <c r="A12" s="1014"/>
      <c r="B12" s="1014"/>
      <c r="C12" s="1014"/>
      <c r="D12" s="1014"/>
      <c r="E12" s="1014"/>
      <c r="F12" s="1014"/>
      <c r="G12" s="1014"/>
      <c r="H12" s="1014"/>
      <c r="I12" s="1014"/>
      <c r="J12" s="1014"/>
      <c r="K12" s="1014"/>
      <c r="L12" s="1014"/>
      <c r="M12" s="1014"/>
    </row>
    <row r="13" spans="1:13" ht="14.25" x14ac:dyDescent="0.2">
      <c r="A13" s="1014"/>
      <c r="B13" s="1014"/>
      <c r="C13" s="1014"/>
      <c r="D13" s="1014"/>
      <c r="E13" s="1014"/>
      <c r="F13" s="1014"/>
      <c r="G13" s="1014"/>
      <c r="H13" s="1014"/>
      <c r="I13" s="1014"/>
      <c r="J13" s="1014"/>
      <c r="K13" s="1014"/>
      <c r="L13" s="1014"/>
      <c r="M13" s="1014"/>
    </row>
    <row r="14" spans="1:13" ht="14.25" x14ac:dyDescent="0.2">
      <c r="A14" s="1014"/>
      <c r="B14" s="1014"/>
      <c r="C14" s="1014"/>
      <c r="D14" s="1014"/>
      <c r="E14" s="1014"/>
      <c r="F14" s="1014"/>
      <c r="G14" s="1014"/>
      <c r="H14" s="1014"/>
      <c r="I14" s="1014"/>
      <c r="J14" s="1014"/>
      <c r="K14" s="1014"/>
      <c r="L14" s="1014"/>
      <c r="M14" s="1014"/>
    </row>
    <row r="15" spans="1:13" ht="14.25" x14ac:dyDescent="0.2">
      <c r="A15" s="1014"/>
      <c r="B15" s="1014"/>
      <c r="C15" s="1014"/>
      <c r="D15" s="1014"/>
      <c r="E15" s="1014"/>
      <c r="F15" s="1014"/>
      <c r="G15" s="1014"/>
      <c r="H15" s="1014"/>
      <c r="I15" s="1014"/>
      <c r="J15" s="1014"/>
      <c r="K15" s="1014"/>
      <c r="L15" s="1014"/>
      <c r="M15" s="1014"/>
    </row>
    <row r="16" spans="1:13" ht="14.25" x14ac:dyDescent="0.2">
      <c r="A16" s="1014"/>
      <c r="B16" s="1014"/>
      <c r="C16" s="1014"/>
      <c r="D16" s="1014"/>
      <c r="E16" s="1014"/>
      <c r="F16" s="1014"/>
      <c r="G16" s="1014"/>
      <c r="H16" s="1014"/>
      <c r="I16" s="1014"/>
      <c r="J16" s="1014"/>
      <c r="K16" s="1014"/>
      <c r="L16" s="1014"/>
      <c r="M16" s="1014"/>
    </row>
    <row r="17" spans="1:13" ht="14.25" x14ac:dyDescent="0.2">
      <c r="A17" s="1014"/>
      <c r="B17" s="1014"/>
      <c r="C17" s="1014"/>
      <c r="D17" s="1014"/>
      <c r="E17" s="1014"/>
      <c r="F17" s="1014"/>
      <c r="G17" s="1014"/>
      <c r="H17" s="1014"/>
      <c r="I17" s="1014"/>
      <c r="J17" s="1014"/>
      <c r="K17" s="1014"/>
      <c r="L17" s="1014"/>
      <c r="M17" s="1014"/>
    </row>
    <row r="18" spans="1:13" ht="14.25" x14ac:dyDescent="0.2">
      <c r="A18" s="1014"/>
      <c r="B18" s="1014"/>
      <c r="C18" s="1014"/>
      <c r="D18" s="1014"/>
      <c r="E18" s="1014"/>
      <c r="F18" s="1014"/>
      <c r="G18" s="1014"/>
      <c r="H18" s="1014"/>
      <c r="I18" s="1014"/>
      <c r="J18" s="1014"/>
      <c r="K18" s="1014"/>
      <c r="L18" s="1014"/>
      <c r="M18" s="1014"/>
    </row>
    <row r="19" spans="1:13" ht="14.25" x14ac:dyDescent="0.2">
      <c r="A19" s="1014"/>
      <c r="B19" s="1014"/>
      <c r="C19" s="1014"/>
      <c r="D19" s="1014"/>
      <c r="E19" s="1014"/>
      <c r="F19" s="1014"/>
      <c r="G19" s="1014"/>
      <c r="H19" s="1014"/>
      <c r="I19" s="1014"/>
      <c r="J19" s="1014"/>
      <c r="K19" s="1014"/>
      <c r="L19" s="1014"/>
      <c r="M19" s="1014"/>
    </row>
    <row r="20" spans="1:13" ht="14.25" x14ac:dyDescent="0.2">
      <c r="A20" s="1014"/>
      <c r="B20" s="1014"/>
      <c r="C20" s="1014"/>
      <c r="D20" s="1014"/>
      <c r="E20" s="1014"/>
      <c r="F20" s="1014"/>
      <c r="G20" s="1014"/>
      <c r="H20" s="1014"/>
      <c r="I20" s="1014"/>
      <c r="J20" s="1014"/>
      <c r="K20" s="1014"/>
      <c r="L20" s="1014"/>
      <c r="M20" s="1014"/>
    </row>
    <row r="21" spans="1:13" ht="14.25" x14ac:dyDescent="0.2">
      <c r="A21" s="1014"/>
      <c r="B21" s="1014"/>
      <c r="C21" s="1014"/>
      <c r="D21" s="1014"/>
      <c r="E21" s="1014"/>
      <c r="F21" s="1014"/>
      <c r="G21" s="1014"/>
      <c r="H21" s="1014"/>
      <c r="I21" s="1014"/>
      <c r="J21" s="1014"/>
      <c r="K21" s="1014"/>
      <c r="L21" s="1014"/>
      <c r="M21" s="1014"/>
    </row>
    <row r="22" spans="1:13" ht="14.25" x14ac:dyDescent="0.2">
      <c r="A22" s="1014"/>
      <c r="B22" s="1014"/>
      <c r="C22" s="1014"/>
      <c r="D22" s="1014"/>
      <c r="E22" s="1014"/>
      <c r="F22" s="1014"/>
      <c r="G22" s="1014"/>
      <c r="H22" s="1014"/>
      <c r="I22" s="1014"/>
      <c r="J22" s="1014"/>
      <c r="K22" s="1014"/>
      <c r="L22" s="1014"/>
      <c r="M22" s="1014"/>
    </row>
    <row r="23" spans="1:13" ht="14.25" x14ac:dyDescent="0.2">
      <c r="A23" s="1014"/>
      <c r="B23" s="1014"/>
      <c r="C23" s="1014"/>
      <c r="D23" s="1014"/>
      <c r="E23" s="1014"/>
      <c r="F23" s="1014"/>
      <c r="G23" s="1014"/>
      <c r="H23" s="1014"/>
      <c r="I23" s="1014"/>
      <c r="J23" s="1014"/>
      <c r="K23" s="1014"/>
      <c r="L23" s="1014"/>
      <c r="M23" s="1014"/>
    </row>
    <row r="24" spans="1:13" ht="14.25" x14ac:dyDescent="0.2">
      <c r="A24" s="1014"/>
      <c r="B24" s="1014"/>
      <c r="C24" s="1014"/>
      <c r="D24" s="1014"/>
      <c r="E24" s="1014"/>
      <c r="F24" s="1014"/>
      <c r="G24" s="1014"/>
      <c r="H24" s="1014"/>
      <c r="I24" s="1014"/>
      <c r="J24" s="1014"/>
      <c r="K24" s="1014"/>
      <c r="L24" s="1014"/>
      <c r="M24" s="1014"/>
    </row>
    <row r="25" spans="1:13" ht="14.25" x14ac:dyDescent="0.2">
      <c r="A25" s="1014"/>
      <c r="B25" s="1014"/>
      <c r="C25" s="1014"/>
      <c r="D25" s="1014"/>
      <c r="E25" s="1014"/>
      <c r="F25" s="1014"/>
      <c r="G25" s="1014"/>
      <c r="H25" s="1014"/>
      <c r="I25" s="1014"/>
      <c r="J25" s="1014"/>
      <c r="K25" s="1014"/>
      <c r="L25" s="1014"/>
      <c r="M25" s="1014"/>
    </row>
    <row r="26" spans="1:13" ht="14.25" x14ac:dyDescent="0.2">
      <c r="A26" s="1057" t="str">
        <f>CONCATENATE("Zu- und Wegzüge nach Stadtbezirken mit dem außerstädtischen Gebiet im Jahr ",Bevölkerungsbewegung!A1)</f>
        <v>Zu- und Wegzüge nach Stadtbezirken mit dem außerstädtischen Gebiet im Jahr 2020</v>
      </c>
      <c r="B26" s="1014"/>
      <c r="C26" s="1014"/>
      <c r="D26" s="1014"/>
      <c r="E26" s="1014"/>
      <c r="F26" s="1014"/>
      <c r="G26" s="1014"/>
      <c r="H26" s="1014"/>
      <c r="I26" s="1014"/>
      <c r="J26" s="1014"/>
      <c r="K26" s="1014"/>
      <c r="L26" s="1014"/>
      <c r="M26" s="1014"/>
    </row>
    <row r="27" spans="1:13" ht="14.25" x14ac:dyDescent="0.2">
      <c r="A27" s="1014"/>
      <c r="B27" s="1014"/>
      <c r="C27" s="1014"/>
      <c r="D27" s="1014"/>
      <c r="E27" s="1014"/>
      <c r="F27" s="1014"/>
      <c r="G27" s="1014"/>
      <c r="H27" s="1014"/>
      <c r="I27" s="1014"/>
      <c r="J27" s="1014"/>
      <c r="K27" s="1014"/>
      <c r="L27" s="1014"/>
      <c r="M27" s="1014"/>
    </row>
    <row r="28" spans="1:13" ht="14.25" x14ac:dyDescent="0.2">
      <c r="A28" s="1014"/>
      <c r="B28" s="1014"/>
      <c r="C28" s="1014"/>
      <c r="D28" s="1014"/>
      <c r="E28" s="1014"/>
      <c r="F28" s="1014"/>
      <c r="G28" s="1014"/>
      <c r="H28" s="1014"/>
      <c r="I28" s="1014"/>
      <c r="J28" s="1014"/>
      <c r="K28" s="1014"/>
      <c r="L28" s="1014"/>
      <c r="M28" s="1014"/>
    </row>
    <row r="29" spans="1:13" ht="14.25" x14ac:dyDescent="0.2">
      <c r="A29" s="1014"/>
      <c r="B29" s="1014"/>
      <c r="C29" s="1014"/>
      <c r="D29" s="1014"/>
      <c r="E29" s="1014"/>
      <c r="F29" s="1014"/>
      <c r="G29" s="1014"/>
      <c r="H29" s="1014"/>
      <c r="I29" s="1014"/>
      <c r="J29" s="1014"/>
      <c r="K29" s="1014"/>
      <c r="L29" s="1014"/>
      <c r="M29" s="1019"/>
    </row>
    <row r="30" spans="1:13" ht="14.25" x14ac:dyDescent="0.2">
      <c r="A30" s="1014"/>
      <c r="B30" s="1014"/>
      <c r="C30" s="1014"/>
      <c r="D30" s="1014"/>
      <c r="E30" s="1014"/>
      <c r="F30" s="1014"/>
      <c r="G30" s="1014"/>
      <c r="H30" s="1014"/>
      <c r="I30" s="1014"/>
      <c r="J30" s="1014"/>
      <c r="K30" s="1014"/>
      <c r="L30" s="1014"/>
      <c r="M30" s="1014"/>
    </row>
    <row r="31" spans="1:13" ht="14.25" x14ac:dyDescent="0.2">
      <c r="A31" s="1014"/>
      <c r="B31" s="1014"/>
      <c r="C31" s="1014"/>
      <c r="D31" s="1014"/>
      <c r="E31" s="1014"/>
      <c r="F31" s="1014"/>
      <c r="G31" s="1014"/>
      <c r="H31" s="1014"/>
      <c r="I31" s="1014"/>
      <c r="J31" s="1014"/>
      <c r="K31" s="1014"/>
      <c r="L31" s="1014"/>
      <c r="M31" s="1014"/>
    </row>
    <row r="32" spans="1:13" ht="14.25" x14ac:dyDescent="0.2">
      <c r="A32" s="1014"/>
      <c r="B32" s="1014"/>
      <c r="C32" s="1014"/>
      <c r="D32" s="1014"/>
      <c r="E32" s="1014"/>
      <c r="F32" s="1014"/>
      <c r="G32" s="1014"/>
      <c r="H32" s="1014"/>
      <c r="I32" s="1014"/>
      <c r="J32" s="1014"/>
      <c r="K32" s="1014"/>
      <c r="L32" s="1014"/>
      <c r="M32" s="1014"/>
    </row>
    <row r="33" spans="1:13" ht="14.25" x14ac:dyDescent="0.2">
      <c r="A33" s="1014"/>
      <c r="B33" s="1014"/>
      <c r="C33" s="1014"/>
      <c r="D33" s="1014"/>
      <c r="E33" s="1014"/>
      <c r="F33" s="1014"/>
      <c r="G33" s="1014"/>
      <c r="H33" s="1014"/>
      <c r="I33" s="1014"/>
      <c r="J33" s="1014"/>
      <c r="K33" s="1014"/>
      <c r="L33" s="1014"/>
      <c r="M33" s="1014"/>
    </row>
    <row r="34" spans="1:13" ht="14.25" x14ac:dyDescent="0.2">
      <c r="A34" s="1014"/>
      <c r="B34" s="1014"/>
      <c r="C34" s="1014"/>
      <c r="D34" s="1014"/>
      <c r="E34" s="1014"/>
      <c r="F34" s="1014"/>
      <c r="G34" s="1014"/>
      <c r="H34" s="1014"/>
      <c r="I34" s="1014"/>
      <c r="J34" s="1014"/>
      <c r="K34" s="1014"/>
      <c r="L34" s="1014"/>
      <c r="M34" s="1014"/>
    </row>
    <row r="35" spans="1:13" ht="14.25" x14ac:dyDescent="0.2">
      <c r="A35" s="1014"/>
      <c r="B35" s="1014"/>
      <c r="C35" s="1014"/>
      <c r="D35" s="1014"/>
      <c r="E35" s="1014"/>
      <c r="F35" s="1014"/>
      <c r="G35" s="1014"/>
      <c r="H35" s="1014"/>
      <c r="I35" s="1014"/>
      <c r="J35" s="1014"/>
      <c r="K35" s="1014"/>
      <c r="L35" s="1014"/>
      <c r="M35" s="1018"/>
    </row>
    <row r="36" spans="1:13" ht="14.25" x14ac:dyDescent="0.2">
      <c r="A36" s="1014"/>
      <c r="B36" s="1014"/>
      <c r="C36" s="1014"/>
      <c r="D36" s="1014"/>
      <c r="E36" s="1014"/>
      <c r="F36" s="1014"/>
      <c r="G36" s="1014"/>
      <c r="H36" s="1014"/>
      <c r="I36" s="1014"/>
      <c r="J36" s="1014"/>
      <c r="K36" s="1014"/>
      <c r="L36" s="1014"/>
      <c r="M36" s="1014"/>
    </row>
    <row r="37" spans="1:13" ht="14.25" x14ac:dyDescent="0.2">
      <c r="A37" s="1014"/>
      <c r="B37" s="1014"/>
      <c r="C37" s="1014"/>
      <c r="D37" s="1014"/>
      <c r="E37" s="1014"/>
      <c r="F37" s="1014"/>
      <c r="G37" s="1014"/>
      <c r="H37" s="1014"/>
      <c r="I37" s="1014"/>
      <c r="J37" s="1014"/>
      <c r="K37" s="1014"/>
      <c r="L37" s="1014"/>
      <c r="M37" s="1014"/>
    </row>
    <row r="38" spans="1:13" ht="14.25" x14ac:dyDescent="0.2">
      <c r="A38" s="1014"/>
      <c r="B38" s="1014"/>
      <c r="C38" s="1014"/>
      <c r="D38" s="1014"/>
      <c r="E38" s="1014"/>
      <c r="F38" s="1014"/>
      <c r="G38" s="1014"/>
      <c r="H38" s="1014"/>
      <c r="I38" s="1014"/>
      <c r="J38" s="1014"/>
      <c r="K38" s="1014"/>
      <c r="L38" s="1014"/>
      <c r="M38" s="1014"/>
    </row>
    <row r="39" spans="1:13" ht="14.25" x14ac:dyDescent="0.2">
      <c r="A39" s="1014"/>
      <c r="B39" s="1014"/>
      <c r="C39" s="1014"/>
      <c r="D39" s="1014"/>
      <c r="E39" s="1014"/>
      <c r="F39" s="1014"/>
      <c r="G39" s="1014"/>
      <c r="H39" s="1014"/>
      <c r="I39" s="1014"/>
      <c r="J39" s="1014"/>
      <c r="K39" s="1014"/>
      <c r="L39" s="1014"/>
      <c r="M39" s="1014"/>
    </row>
    <row r="40" spans="1:13" ht="14.25" x14ac:dyDescent="0.2">
      <c r="A40" s="1014"/>
      <c r="B40" s="1014"/>
      <c r="C40" s="1014"/>
      <c r="D40" s="1014"/>
      <c r="E40" s="1014"/>
      <c r="F40" s="1014"/>
      <c r="G40" s="1014"/>
      <c r="H40" s="1014"/>
      <c r="I40" s="1014"/>
      <c r="J40" s="1014"/>
      <c r="K40" s="1014"/>
      <c r="L40" s="1014"/>
      <c r="M40" s="1014"/>
    </row>
    <row r="41" spans="1:13" ht="14.25" x14ac:dyDescent="0.2">
      <c r="A41" s="1014"/>
      <c r="B41" s="1014"/>
      <c r="C41" s="1014"/>
      <c r="D41" s="1014"/>
      <c r="E41" s="1014"/>
      <c r="F41" s="1014"/>
      <c r="G41" s="1014"/>
      <c r="H41" s="1014"/>
      <c r="I41" s="1014"/>
      <c r="J41" s="1014"/>
      <c r="K41" s="1014"/>
      <c r="L41" s="1014"/>
      <c r="M41" s="1014"/>
    </row>
    <row r="42" spans="1:13" ht="14.25" x14ac:dyDescent="0.2">
      <c r="A42" s="1014"/>
      <c r="B42" s="1014"/>
      <c r="C42" s="1014"/>
      <c r="D42" s="1014"/>
      <c r="E42" s="1014"/>
      <c r="F42" s="1014"/>
      <c r="G42" s="1014"/>
      <c r="H42" s="1014"/>
      <c r="I42" s="1014"/>
      <c r="J42" s="1014"/>
      <c r="K42" s="1014"/>
      <c r="L42" s="1014"/>
      <c r="M42" s="1014"/>
    </row>
    <row r="43" spans="1:13" ht="14.25" x14ac:dyDescent="0.2">
      <c r="A43" s="1014"/>
      <c r="B43" s="1014"/>
      <c r="C43" s="1014"/>
      <c r="D43" s="1014"/>
      <c r="E43" s="1014"/>
      <c r="F43" s="1014"/>
      <c r="G43" s="1014"/>
      <c r="H43" s="1014"/>
      <c r="I43" s="1014"/>
      <c r="J43" s="1014"/>
      <c r="K43" s="1014"/>
      <c r="L43" s="1014"/>
      <c r="M43" s="1014"/>
    </row>
    <row r="44" spans="1:13" ht="14.25" x14ac:dyDescent="0.2">
      <c r="A44" s="1014"/>
      <c r="B44" s="1014"/>
      <c r="C44" s="1014"/>
      <c r="D44" s="1014"/>
      <c r="E44" s="1014"/>
      <c r="F44" s="1014"/>
      <c r="G44" s="1014"/>
      <c r="H44" s="1014"/>
      <c r="I44" s="1014"/>
      <c r="J44" s="1014"/>
      <c r="K44" s="1014"/>
      <c r="L44" s="1014"/>
      <c r="M44" s="1014"/>
    </row>
    <row r="45" spans="1:13" ht="14.25" x14ac:dyDescent="0.2">
      <c r="A45" s="1014"/>
      <c r="B45" s="1014"/>
      <c r="C45" s="1014"/>
      <c r="D45" s="1014"/>
      <c r="E45" s="1014"/>
      <c r="F45" s="1014"/>
      <c r="G45" s="1014"/>
      <c r="H45" s="1014"/>
      <c r="I45" s="1014"/>
      <c r="J45" s="1014"/>
      <c r="K45" s="1014"/>
      <c r="L45" s="1014"/>
      <c r="M45" s="1014"/>
    </row>
    <row r="46" spans="1:13" ht="14.25" x14ac:dyDescent="0.2">
      <c r="A46" s="1014"/>
      <c r="B46" s="1014"/>
      <c r="C46" s="1014"/>
      <c r="D46" s="1014"/>
      <c r="E46" s="1014"/>
      <c r="F46" s="1014"/>
      <c r="G46" s="1014"/>
      <c r="H46" s="1014"/>
      <c r="I46" s="1014"/>
      <c r="J46" s="1014"/>
      <c r="K46" s="1014"/>
      <c r="L46" s="1014"/>
      <c r="M46" s="1014"/>
    </row>
    <row r="47" spans="1:13" ht="14.25" x14ac:dyDescent="0.2">
      <c r="A47" s="1014"/>
      <c r="B47" s="1014"/>
      <c r="C47" s="1014"/>
      <c r="D47" s="1014"/>
      <c r="E47" s="1014"/>
      <c r="F47" s="1014"/>
      <c r="G47" s="1014"/>
      <c r="H47" s="1014"/>
      <c r="I47" s="1014"/>
      <c r="J47" s="1014"/>
      <c r="K47" s="1014"/>
      <c r="L47" s="1014"/>
      <c r="M47" s="1014"/>
    </row>
    <row r="48" spans="1:13" ht="14.25" x14ac:dyDescent="0.2">
      <c r="A48" s="1014"/>
      <c r="B48" s="1014"/>
      <c r="C48" s="1014"/>
      <c r="D48" s="1014"/>
      <c r="E48" s="1014"/>
      <c r="F48" s="1014"/>
      <c r="G48" s="1014"/>
      <c r="H48" s="1014"/>
      <c r="I48" s="1014"/>
      <c r="J48" s="1014"/>
      <c r="K48" s="1014"/>
      <c r="L48" s="1014"/>
      <c r="M48" s="1014"/>
    </row>
    <row r="49" spans="1:13" ht="14.25" x14ac:dyDescent="0.2">
      <c r="A49" s="1014"/>
      <c r="B49" s="1014"/>
      <c r="C49" s="1014"/>
      <c r="D49" s="1014"/>
      <c r="E49" s="1014"/>
      <c r="F49" s="1014"/>
      <c r="G49" s="1014"/>
      <c r="H49" s="1014"/>
      <c r="I49" s="1014"/>
      <c r="J49" s="1014"/>
      <c r="K49" s="1014"/>
      <c r="L49" s="1014"/>
      <c r="M49" s="1014"/>
    </row>
    <row r="50" spans="1:13" ht="14.25" x14ac:dyDescent="0.2">
      <c r="A50" s="1014"/>
      <c r="B50" s="1014"/>
      <c r="C50" s="1014"/>
      <c r="D50" s="1014"/>
      <c r="E50" s="1014"/>
      <c r="F50" s="1014"/>
      <c r="G50" s="1014"/>
      <c r="H50" s="1014"/>
      <c r="I50" s="1014"/>
      <c r="J50" s="1014"/>
      <c r="K50" s="1014"/>
      <c r="L50" s="1014"/>
      <c r="M50" s="1014"/>
    </row>
    <row r="51" spans="1:13" ht="14.25" x14ac:dyDescent="0.2">
      <c r="A51" s="1014"/>
      <c r="B51" s="1014"/>
      <c r="C51" s="1014"/>
      <c r="D51" s="1014"/>
      <c r="E51" s="1014"/>
      <c r="F51" s="1014"/>
      <c r="G51" s="1014"/>
      <c r="H51" s="1014"/>
      <c r="I51" s="1014"/>
      <c r="J51" s="1014"/>
      <c r="K51" s="1014"/>
      <c r="L51" s="1014"/>
      <c r="M51" s="1014"/>
    </row>
    <row r="52" spans="1:13" ht="14.25" x14ac:dyDescent="0.2">
      <c r="A52" s="1014"/>
      <c r="B52" s="1014"/>
      <c r="C52" s="1014"/>
      <c r="D52" s="1014"/>
      <c r="E52" s="1014"/>
      <c r="F52" s="1014"/>
      <c r="G52" s="1014"/>
      <c r="H52" s="1014"/>
      <c r="I52" s="1014"/>
      <c r="J52" s="1014"/>
      <c r="K52" s="1014"/>
      <c r="L52" s="1014"/>
      <c r="M52" s="1014"/>
    </row>
  </sheetData>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1F09-DF2C-4336-A36B-2E5A30BF9D53}">
  <sheetPr>
    <tabColor rgb="FF92D050"/>
  </sheetPr>
  <dimension ref="A1:J3"/>
  <sheetViews>
    <sheetView zoomScaleNormal="100" workbookViewId="0">
      <selection activeCell="I2" sqref="I2"/>
    </sheetView>
  </sheetViews>
  <sheetFormatPr baseColWidth="10" defaultRowHeight="12.75" x14ac:dyDescent="0.2"/>
  <cols>
    <col min="10" max="10" width="2.42578125" customWidth="1"/>
  </cols>
  <sheetData>
    <row r="1" spans="1:10" ht="15.75" x14ac:dyDescent="0.25">
      <c r="A1" s="1131" t="str">
        <f>CONCATENATE("Bevölkerungbewegungen Ingolstadts jeweils vom 1.1.",Bevölkerungsbewegung!A1," bis 31.12.",Bevölkerungsbewegung!A1)</f>
        <v>Bevölkerungbewegungen Ingolstadts jeweils vom 1.1.2020 bis 31.12.2020</v>
      </c>
      <c r="B1" s="53"/>
      <c r="C1" s="53"/>
      <c r="D1" s="53"/>
      <c r="E1" s="53"/>
      <c r="F1" s="53"/>
      <c r="G1" s="53"/>
      <c r="H1" s="53"/>
      <c r="I1" s="53"/>
      <c r="J1" s="53"/>
    </row>
    <row r="2" spans="1:10" x14ac:dyDescent="0.2">
      <c r="A2" s="1132" t="s">
        <v>461</v>
      </c>
      <c r="B2" s="53"/>
      <c r="C2" s="53"/>
      <c r="D2" s="53"/>
      <c r="E2" s="53"/>
      <c r="F2" s="53"/>
      <c r="G2" s="53"/>
      <c r="H2" s="53"/>
      <c r="I2" s="1070" t="str">
        <f>HYPERLINK("[Kleinräumige Statistik Daten Prototyp.xlsx]INHALT!A1","zum Inhaltsverzeichnis")</f>
        <v>zum Inhaltsverzeichnis</v>
      </c>
      <c r="J2" s="53"/>
    </row>
    <row r="3" spans="1:10" x14ac:dyDescent="0.2">
      <c r="A3" s="1133" t="s">
        <v>508</v>
      </c>
      <c r="B3" s="53"/>
      <c r="C3" s="53"/>
      <c r="D3" s="53"/>
      <c r="E3" s="53"/>
      <c r="F3" s="53"/>
      <c r="G3" s="53"/>
      <c r="H3" s="53"/>
      <c r="I3" s="53"/>
      <c r="J3" s="53"/>
    </row>
  </sheetData>
  <hyperlinks>
    <hyperlink ref="I2" location="INHALT!A1" display="INHALT!A1" xr:uid="{B2B66185-E901-4D48-A34C-AE88D68F6EAF}"/>
  </hyperlinks>
  <pageMargins left="0.7" right="0.7" top="0.78740157499999996" bottom="0.78740157499999996" header="0.3" footer="0.3"/>
  <pageSetup paperSize="9" scale="8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U106"/>
  <sheetViews>
    <sheetView tabSelected="1" zoomScaleNormal="100" workbookViewId="0">
      <pane xSplit="2" ySplit="7" topLeftCell="C56" activePane="bottomRight" state="frozen"/>
      <selection activeCell="A80" sqref="A80:XFD80"/>
      <selection pane="topRight" activeCell="A80" sqref="A80:XFD80"/>
      <selection pane="bottomLeft" activeCell="A80" sqref="A80:XFD80"/>
      <selection pane="bottomRight" activeCell="A89" sqref="A89"/>
    </sheetView>
  </sheetViews>
  <sheetFormatPr baseColWidth="10" defaultColWidth="11.42578125" defaultRowHeight="12.75" x14ac:dyDescent="0.2"/>
  <cols>
    <col min="1" max="1" width="5.42578125" style="24" customWidth="1"/>
    <col min="2" max="2" width="25.140625" style="50" customWidth="1"/>
    <col min="3" max="3" width="7.7109375" style="24" customWidth="1"/>
    <col min="4" max="4" width="6.5703125" style="24" customWidth="1"/>
    <col min="5" max="5" width="6.7109375" style="24" customWidth="1"/>
    <col min="6" max="7" width="6.42578125" style="24" customWidth="1"/>
    <col min="8" max="8" width="6.5703125" style="24" customWidth="1"/>
    <col min="9" max="10" width="6.85546875" style="24" customWidth="1"/>
    <col min="11" max="11" width="7.7109375" style="24" customWidth="1"/>
    <col min="12" max="12" width="7" style="24" customWidth="1"/>
    <col min="13" max="13" width="6.7109375" style="24" customWidth="1"/>
    <col min="14" max="14" width="7" style="24" customWidth="1"/>
    <col min="15" max="15" width="6.7109375" style="24" customWidth="1"/>
    <col min="16" max="16" width="6.85546875" style="24" customWidth="1"/>
    <col min="17" max="17" width="6.28515625" style="24" customWidth="1"/>
    <col min="18" max="18" width="11.42578125" style="24" customWidth="1"/>
    <col min="19" max="16384" width="11.42578125" style="24"/>
  </cols>
  <sheetData>
    <row r="1" spans="1:21" ht="3.75" customHeight="1" x14ac:dyDescent="0.2">
      <c r="A1" s="1056">
        <v>44196</v>
      </c>
      <c r="B1" s="90"/>
      <c r="C1" s="56"/>
      <c r="D1" s="56"/>
      <c r="E1" s="56"/>
      <c r="F1" s="56"/>
      <c r="G1" s="56"/>
      <c r="H1" s="56"/>
      <c r="I1" s="56"/>
      <c r="J1" s="56"/>
      <c r="K1" s="56"/>
      <c r="L1" s="56"/>
      <c r="M1" s="56"/>
      <c r="N1" s="56"/>
      <c r="O1" s="56"/>
      <c r="P1" s="56"/>
      <c r="Q1" s="56"/>
      <c r="R1" s="92"/>
      <c r="S1" s="92"/>
    </row>
    <row r="2" spans="1:21" ht="13.9" customHeight="1" x14ac:dyDescent="0.25">
      <c r="A2" s="54" t="str">
        <f>CONCATENATE("Bevölkerung der Unterbezirke am ",CONCATENATE(DAY(A1),".",MONTH(A1),".",YEAR(A1))," nach Altersgruppen (absolut)")</f>
        <v>Bevölkerung der Unterbezirke am 31.12.2020 nach Altersgruppen (absolut)</v>
      </c>
      <c r="B2" s="90"/>
      <c r="C2" s="56"/>
      <c r="D2" s="56"/>
      <c r="E2" s="56"/>
      <c r="F2" s="56"/>
      <c r="G2" s="56"/>
      <c r="H2" s="56"/>
      <c r="I2" s="56"/>
      <c r="J2" s="56"/>
      <c r="K2" s="56"/>
      <c r="L2" s="56"/>
      <c r="M2" s="56"/>
      <c r="N2" s="56"/>
      <c r="O2" s="56"/>
      <c r="P2" s="56"/>
      <c r="Q2" s="1070" t="str">
        <f>HYPERLINK("[Kleinräumige Statistik Daten Prototyp.xlsx]INHALT!A1","zum Inhaltsverzeichnis")</f>
        <v>zum Inhaltsverzeichnis</v>
      </c>
      <c r="R2" s="92"/>
      <c r="S2" s="92"/>
    </row>
    <row r="3" spans="1:21" ht="9.75" customHeight="1" x14ac:dyDescent="0.2">
      <c r="A3" s="56" t="s">
        <v>1</v>
      </c>
      <c r="B3" s="90"/>
      <c r="C3" s="56"/>
      <c r="D3" s="91"/>
      <c r="E3" s="91"/>
      <c r="F3" s="91"/>
      <c r="G3" s="91"/>
      <c r="H3" s="91"/>
      <c r="I3" s="91"/>
      <c r="J3" s="91"/>
      <c r="K3" s="91"/>
      <c r="L3" s="91"/>
      <c r="M3" s="91"/>
      <c r="N3" s="91"/>
      <c r="O3" s="91"/>
      <c r="P3" s="91"/>
      <c r="Q3" s="66" t="s">
        <v>509</v>
      </c>
      <c r="R3" s="92"/>
      <c r="S3" s="92"/>
    </row>
    <row r="4" spans="1:21" ht="1.1499999999999999" hidden="1" customHeight="1" x14ac:dyDescent="0.2">
      <c r="A4" s="56"/>
      <c r="B4" s="90"/>
      <c r="C4" s="56"/>
      <c r="D4" s="91"/>
      <c r="E4" s="91"/>
      <c r="F4" s="91"/>
      <c r="G4" s="91"/>
      <c r="H4" s="91"/>
      <c r="I4" s="91"/>
      <c r="J4" s="91"/>
      <c r="K4" s="91"/>
      <c r="L4" s="91"/>
      <c r="M4" s="91"/>
      <c r="N4" s="91"/>
      <c r="O4" s="91"/>
      <c r="P4" s="91"/>
      <c r="Q4" s="56"/>
      <c r="R4" s="92"/>
      <c r="S4" s="92"/>
    </row>
    <row r="5" spans="1:21" ht="16.899999999999999" customHeight="1" x14ac:dyDescent="0.2">
      <c r="A5" s="111" t="s">
        <v>202</v>
      </c>
      <c r="B5" s="134" t="s">
        <v>170</v>
      </c>
      <c r="C5" s="135" t="s">
        <v>232</v>
      </c>
      <c r="D5" s="146"/>
      <c r="E5" s="146"/>
      <c r="F5" s="146"/>
      <c r="G5" s="146"/>
      <c r="H5" s="146"/>
      <c r="I5" s="146"/>
      <c r="J5" s="147"/>
      <c r="K5" s="145"/>
      <c r="L5" s="146"/>
      <c r="M5" s="146"/>
      <c r="N5" s="146"/>
      <c r="O5" s="146"/>
      <c r="P5" s="146"/>
      <c r="Q5" s="156" t="s">
        <v>202</v>
      </c>
      <c r="R5" s="92"/>
      <c r="S5" s="92"/>
    </row>
    <row r="6" spans="1:21" s="28" customFormat="1" ht="27.6" customHeight="1" x14ac:dyDescent="0.2">
      <c r="A6" s="155" t="s">
        <v>203</v>
      </c>
      <c r="B6" s="154" t="s">
        <v>172</v>
      </c>
      <c r="C6" s="118" t="s">
        <v>228</v>
      </c>
      <c r="D6" s="119" t="s">
        <v>354</v>
      </c>
      <c r="E6" s="119" t="s">
        <v>355</v>
      </c>
      <c r="F6" s="119" t="s">
        <v>356</v>
      </c>
      <c r="G6" s="119" t="s">
        <v>357</v>
      </c>
      <c r="H6" s="119" t="s">
        <v>358</v>
      </c>
      <c r="I6" s="119" t="s">
        <v>359</v>
      </c>
      <c r="J6" s="119" t="s">
        <v>360</v>
      </c>
      <c r="K6" s="119" t="s">
        <v>361</v>
      </c>
      <c r="L6" s="119" t="s">
        <v>362</v>
      </c>
      <c r="M6" s="119" t="s">
        <v>363</v>
      </c>
      <c r="N6" s="119" t="s">
        <v>364</v>
      </c>
      <c r="O6" s="119" t="s">
        <v>112</v>
      </c>
      <c r="P6" s="119" t="s">
        <v>365</v>
      </c>
      <c r="Q6" s="157" t="s">
        <v>203</v>
      </c>
      <c r="R6" s="158"/>
      <c r="S6" s="158"/>
    </row>
    <row r="7" spans="1:21" s="28" customFormat="1" x14ac:dyDescent="0.2">
      <c r="A7" s="150"/>
      <c r="B7" s="149"/>
      <c r="C7" s="105" t="s">
        <v>224</v>
      </c>
      <c r="D7" s="104" t="s">
        <v>224</v>
      </c>
      <c r="E7" s="104" t="s">
        <v>224</v>
      </c>
      <c r="F7" s="104" t="s">
        <v>224</v>
      </c>
      <c r="G7" s="104" t="s">
        <v>224</v>
      </c>
      <c r="H7" s="104" t="s">
        <v>224</v>
      </c>
      <c r="I7" s="104" t="s">
        <v>224</v>
      </c>
      <c r="J7" s="104" t="s">
        <v>224</v>
      </c>
      <c r="K7" s="104" t="s">
        <v>224</v>
      </c>
      <c r="L7" s="104" t="s">
        <v>224</v>
      </c>
      <c r="M7" s="104" t="s">
        <v>224</v>
      </c>
      <c r="N7" s="104" t="s">
        <v>224</v>
      </c>
      <c r="O7" s="104" t="s">
        <v>224</v>
      </c>
      <c r="P7" s="104" t="s">
        <v>224</v>
      </c>
      <c r="Q7" s="148"/>
      <c r="R7" s="158"/>
      <c r="S7" s="158"/>
    </row>
    <row r="8" spans="1:21" s="28" customFormat="1" ht="1.9" customHeight="1" x14ac:dyDescent="0.2">
      <c r="A8" s="68"/>
      <c r="B8" s="98"/>
      <c r="C8" s="68"/>
      <c r="D8" s="68"/>
      <c r="E8" s="68"/>
      <c r="F8" s="68"/>
      <c r="G8" s="68"/>
      <c r="H8" s="68"/>
      <c r="I8" s="68"/>
      <c r="J8" s="68"/>
      <c r="K8" s="68"/>
      <c r="L8" s="68"/>
      <c r="M8" s="68"/>
      <c r="N8" s="68"/>
      <c r="O8" s="68"/>
      <c r="P8" s="68"/>
      <c r="Q8" s="68"/>
      <c r="R8" s="158"/>
      <c r="S8" s="158"/>
    </row>
    <row r="9" spans="1:21" s="29" customFormat="1" ht="12.6" customHeight="1" x14ac:dyDescent="0.2">
      <c r="A9" s="87">
        <v>10</v>
      </c>
      <c r="B9" s="101" t="s">
        <v>37</v>
      </c>
      <c r="C9" s="842">
        <f>'Einw.entwicklung (HWS)'!M8</f>
        <v>535</v>
      </c>
      <c r="D9" s="756">
        <v>20</v>
      </c>
      <c r="E9" s="756">
        <v>10</v>
      </c>
      <c r="F9" s="756">
        <v>5</v>
      </c>
      <c r="G9" s="756">
        <v>10</v>
      </c>
      <c r="H9" s="756">
        <v>5</v>
      </c>
      <c r="I9" s="756">
        <v>25</v>
      </c>
      <c r="J9" s="756">
        <v>60</v>
      </c>
      <c r="K9" s="756">
        <v>155</v>
      </c>
      <c r="L9" s="756">
        <v>110</v>
      </c>
      <c r="M9" s="756">
        <v>25</v>
      </c>
      <c r="N9" s="756">
        <v>55</v>
      </c>
      <c r="O9" s="756">
        <v>40</v>
      </c>
      <c r="P9" s="756">
        <v>15</v>
      </c>
      <c r="Q9" s="920">
        <v>10</v>
      </c>
      <c r="R9" s="159"/>
      <c r="S9" s="801"/>
      <c r="T9" s="751"/>
      <c r="U9" s="751"/>
    </row>
    <row r="10" spans="1:21" s="29" customFormat="1" ht="11.45" customHeight="1" x14ac:dyDescent="0.2">
      <c r="A10" s="87">
        <v>11</v>
      </c>
      <c r="B10" s="101" t="s">
        <v>38</v>
      </c>
      <c r="C10" s="842">
        <f>'Einw.entwicklung (HWS)'!M9</f>
        <v>1135</v>
      </c>
      <c r="D10" s="756">
        <v>15</v>
      </c>
      <c r="E10" s="756">
        <v>25</v>
      </c>
      <c r="F10" s="756">
        <v>25</v>
      </c>
      <c r="G10" s="756">
        <v>30</v>
      </c>
      <c r="H10" s="756">
        <v>15</v>
      </c>
      <c r="I10" s="756">
        <v>155</v>
      </c>
      <c r="J10" s="756">
        <v>180</v>
      </c>
      <c r="K10" s="756">
        <v>260</v>
      </c>
      <c r="L10" s="756">
        <v>175</v>
      </c>
      <c r="M10" s="756">
        <v>30</v>
      </c>
      <c r="N10" s="756">
        <v>85</v>
      </c>
      <c r="O10" s="756">
        <v>70</v>
      </c>
      <c r="P10" s="756">
        <v>70</v>
      </c>
      <c r="Q10" s="920">
        <v>11</v>
      </c>
      <c r="R10" s="159"/>
      <c r="S10" s="801"/>
      <c r="T10" s="751"/>
      <c r="U10" s="751"/>
    </row>
    <row r="11" spans="1:21" s="29" customFormat="1" ht="11.45" customHeight="1" x14ac:dyDescent="0.2">
      <c r="A11" s="87">
        <v>12</v>
      </c>
      <c r="B11" s="101" t="s">
        <v>90</v>
      </c>
      <c r="C11" s="842">
        <f>'Einw.entwicklung (HWS)'!M10</f>
        <v>2400</v>
      </c>
      <c r="D11" s="756">
        <v>80</v>
      </c>
      <c r="E11" s="756">
        <v>50</v>
      </c>
      <c r="F11" s="756">
        <v>60</v>
      </c>
      <c r="G11" s="756">
        <v>55</v>
      </c>
      <c r="H11" s="756">
        <v>30</v>
      </c>
      <c r="I11" s="756">
        <v>200</v>
      </c>
      <c r="J11" s="756">
        <v>315</v>
      </c>
      <c r="K11" s="756">
        <v>720</v>
      </c>
      <c r="L11" s="756">
        <v>375</v>
      </c>
      <c r="M11" s="756">
        <v>80</v>
      </c>
      <c r="N11" s="756">
        <v>125</v>
      </c>
      <c r="O11" s="756">
        <v>170</v>
      </c>
      <c r="P11" s="756">
        <v>140</v>
      </c>
      <c r="Q11" s="920">
        <v>12</v>
      </c>
      <c r="R11" s="159"/>
      <c r="S11" s="801"/>
      <c r="T11" s="751"/>
      <c r="U11" s="751"/>
    </row>
    <row r="12" spans="1:21" s="29" customFormat="1" ht="11.45" customHeight="1" x14ac:dyDescent="0.2">
      <c r="A12" s="87">
        <v>13</v>
      </c>
      <c r="B12" s="101" t="s">
        <v>39</v>
      </c>
      <c r="C12" s="842">
        <f>'Einw.entwicklung (HWS)'!M11</f>
        <v>380</v>
      </c>
      <c r="D12" s="756">
        <v>5</v>
      </c>
      <c r="E12" s="756">
        <v>5</v>
      </c>
      <c r="F12" s="756">
        <v>5</v>
      </c>
      <c r="G12" s="756">
        <v>15</v>
      </c>
      <c r="H12" s="756">
        <v>10</v>
      </c>
      <c r="I12" s="756">
        <v>55</v>
      </c>
      <c r="J12" s="756">
        <v>50</v>
      </c>
      <c r="K12" s="756">
        <v>120</v>
      </c>
      <c r="L12" s="756">
        <v>60</v>
      </c>
      <c r="M12" s="756">
        <v>10</v>
      </c>
      <c r="N12" s="756">
        <v>25</v>
      </c>
      <c r="O12" s="756">
        <v>15</v>
      </c>
      <c r="P12" s="756">
        <v>5</v>
      </c>
      <c r="Q12" s="920">
        <v>13</v>
      </c>
      <c r="R12" s="159"/>
      <c r="S12" s="801"/>
      <c r="T12" s="751"/>
      <c r="U12" s="751"/>
    </row>
    <row r="13" spans="1:21" s="29" customFormat="1" ht="10.9" customHeight="1" x14ac:dyDescent="0.2">
      <c r="A13" s="87">
        <v>14</v>
      </c>
      <c r="B13" s="101" t="s">
        <v>40</v>
      </c>
      <c r="C13" s="842">
        <f>'Einw.entwicklung (HWS)'!M12</f>
        <v>2595</v>
      </c>
      <c r="D13" s="756">
        <v>90</v>
      </c>
      <c r="E13" s="756">
        <v>30</v>
      </c>
      <c r="F13" s="756">
        <v>50</v>
      </c>
      <c r="G13" s="756">
        <v>35</v>
      </c>
      <c r="H13" s="756">
        <v>30</v>
      </c>
      <c r="I13" s="756">
        <v>300</v>
      </c>
      <c r="J13" s="756">
        <v>385</v>
      </c>
      <c r="K13" s="756">
        <v>860</v>
      </c>
      <c r="L13" s="756">
        <v>450</v>
      </c>
      <c r="M13" s="756">
        <v>100</v>
      </c>
      <c r="N13" s="756">
        <v>125</v>
      </c>
      <c r="O13" s="756">
        <v>100</v>
      </c>
      <c r="P13" s="756">
        <v>40</v>
      </c>
      <c r="Q13" s="920">
        <v>14</v>
      </c>
      <c r="R13" s="159"/>
      <c r="S13" s="801"/>
      <c r="T13" s="751"/>
      <c r="U13" s="751"/>
    </row>
    <row r="14" spans="1:21" s="29" customFormat="1" ht="12.95" customHeight="1" x14ac:dyDescent="0.2">
      <c r="A14" s="87">
        <v>15</v>
      </c>
      <c r="B14" s="101" t="s">
        <v>41</v>
      </c>
      <c r="C14" s="842">
        <f>'Einw.entwicklung (HWS)'!M13</f>
        <v>1130</v>
      </c>
      <c r="D14" s="756">
        <v>30</v>
      </c>
      <c r="E14" s="756">
        <v>30</v>
      </c>
      <c r="F14" s="756">
        <v>40</v>
      </c>
      <c r="G14" s="756">
        <v>65</v>
      </c>
      <c r="H14" s="756">
        <v>35</v>
      </c>
      <c r="I14" s="756">
        <v>70</v>
      </c>
      <c r="J14" s="756">
        <v>45</v>
      </c>
      <c r="K14" s="756">
        <v>195</v>
      </c>
      <c r="L14" s="756">
        <v>265</v>
      </c>
      <c r="M14" s="756">
        <v>90</v>
      </c>
      <c r="N14" s="756">
        <v>115</v>
      </c>
      <c r="O14" s="756">
        <v>110</v>
      </c>
      <c r="P14" s="756">
        <v>40</v>
      </c>
      <c r="Q14" s="920">
        <v>15</v>
      </c>
      <c r="R14" s="159"/>
      <c r="S14" s="801"/>
      <c r="T14" s="751"/>
      <c r="U14" s="751"/>
    </row>
    <row r="15" spans="1:21" s="29" customFormat="1" ht="12.95" customHeight="1" x14ac:dyDescent="0.2">
      <c r="A15" s="87">
        <v>16</v>
      </c>
      <c r="B15" s="101" t="s">
        <v>99</v>
      </c>
      <c r="C15" s="842">
        <f>'Einw.entwicklung (HWS)'!M14</f>
        <v>2825</v>
      </c>
      <c r="D15" s="756">
        <v>100</v>
      </c>
      <c r="E15" s="756">
        <v>75</v>
      </c>
      <c r="F15" s="756">
        <v>80</v>
      </c>
      <c r="G15" s="756">
        <v>95</v>
      </c>
      <c r="H15" s="756">
        <v>80</v>
      </c>
      <c r="I15" s="756">
        <v>205</v>
      </c>
      <c r="J15" s="756">
        <v>150</v>
      </c>
      <c r="K15" s="756">
        <v>655</v>
      </c>
      <c r="L15" s="756">
        <v>630</v>
      </c>
      <c r="M15" s="756">
        <v>170</v>
      </c>
      <c r="N15" s="756">
        <v>275</v>
      </c>
      <c r="O15" s="756">
        <v>230</v>
      </c>
      <c r="P15" s="756">
        <v>80</v>
      </c>
      <c r="Q15" s="920">
        <v>16</v>
      </c>
      <c r="R15" s="159"/>
      <c r="S15" s="801"/>
      <c r="T15" s="751"/>
      <c r="U15" s="751"/>
    </row>
    <row r="16" spans="1:21" s="29" customFormat="1" ht="11.45" customHeight="1" x14ac:dyDescent="0.2">
      <c r="A16" s="87">
        <v>17</v>
      </c>
      <c r="B16" s="101" t="s">
        <v>42</v>
      </c>
      <c r="C16" s="842">
        <f>'Einw.entwicklung (HWS)'!M15</f>
        <v>3695</v>
      </c>
      <c r="D16" s="756">
        <v>85</v>
      </c>
      <c r="E16" s="756">
        <v>90</v>
      </c>
      <c r="F16" s="756">
        <v>150</v>
      </c>
      <c r="G16" s="756">
        <v>165</v>
      </c>
      <c r="H16" s="756">
        <v>100</v>
      </c>
      <c r="I16" s="756">
        <v>365</v>
      </c>
      <c r="J16" s="756">
        <v>260</v>
      </c>
      <c r="K16" s="756">
        <v>860</v>
      </c>
      <c r="L16" s="756">
        <v>750</v>
      </c>
      <c r="M16" s="756">
        <v>235</v>
      </c>
      <c r="N16" s="756">
        <v>305</v>
      </c>
      <c r="O16" s="756">
        <v>230</v>
      </c>
      <c r="P16" s="756">
        <v>100</v>
      </c>
      <c r="Q16" s="920">
        <v>17</v>
      </c>
      <c r="R16" s="159"/>
      <c r="S16" s="801"/>
      <c r="T16" s="751"/>
      <c r="U16" s="751"/>
    </row>
    <row r="17" spans="1:21" s="29" customFormat="1" ht="12.95" customHeight="1" x14ac:dyDescent="0.2">
      <c r="A17" s="87">
        <v>21</v>
      </c>
      <c r="B17" s="101" t="s">
        <v>43</v>
      </c>
      <c r="C17" s="842">
        <f>'Einw.entwicklung (HWS)'!M16</f>
        <v>1690</v>
      </c>
      <c r="D17" s="756">
        <v>60</v>
      </c>
      <c r="E17" s="756">
        <v>55</v>
      </c>
      <c r="F17" s="756">
        <v>60</v>
      </c>
      <c r="G17" s="756">
        <v>50</v>
      </c>
      <c r="H17" s="756">
        <v>30</v>
      </c>
      <c r="I17" s="756">
        <v>125</v>
      </c>
      <c r="J17" s="756">
        <v>185</v>
      </c>
      <c r="K17" s="756">
        <v>495</v>
      </c>
      <c r="L17" s="756">
        <v>320</v>
      </c>
      <c r="M17" s="756">
        <v>80</v>
      </c>
      <c r="N17" s="756">
        <v>95</v>
      </c>
      <c r="O17" s="756">
        <v>105</v>
      </c>
      <c r="P17" s="756">
        <v>30</v>
      </c>
      <c r="Q17" s="920">
        <v>21</v>
      </c>
      <c r="R17" s="159"/>
      <c r="S17" s="801"/>
      <c r="T17" s="751"/>
      <c r="U17" s="751"/>
    </row>
    <row r="18" spans="1:21" s="29" customFormat="1" ht="10.9" customHeight="1" x14ac:dyDescent="0.2">
      <c r="A18" s="87">
        <v>22</v>
      </c>
      <c r="B18" s="101" t="s">
        <v>44</v>
      </c>
      <c r="C18" s="842">
        <f>'Einw.entwicklung (HWS)'!M17</f>
        <v>1660</v>
      </c>
      <c r="D18" s="756">
        <v>55</v>
      </c>
      <c r="E18" s="756">
        <v>60</v>
      </c>
      <c r="F18" s="756">
        <v>60</v>
      </c>
      <c r="G18" s="756">
        <v>65</v>
      </c>
      <c r="H18" s="756">
        <v>40</v>
      </c>
      <c r="I18" s="756">
        <v>110</v>
      </c>
      <c r="J18" s="756">
        <v>165</v>
      </c>
      <c r="K18" s="756">
        <v>390</v>
      </c>
      <c r="L18" s="756">
        <v>295</v>
      </c>
      <c r="M18" s="756">
        <v>80</v>
      </c>
      <c r="N18" s="756">
        <v>145</v>
      </c>
      <c r="O18" s="756">
        <v>115</v>
      </c>
      <c r="P18" s="756">
        <v>80</v>
      </c>
      <c r="Q18" s="920">
        <v>22</v>
      </c>
      <c r="R18" s="159"/>
      <c r="S18" s="801"/>
      <c r="T18" s="751"/>
      <c r="U18" s="751"/>
    </row>
    <row r="19" spans="1:21" s="29" customFormat="1" ht="10.9" customHeight="1" x14ac:dyDescent="0.2">
      <c r="A19" s="87">
        <v>23</v>
      </c>
      <c r="B19" s="101" t="s">
        <v>45</v>
      </c>
      <c r="C19" s="842">
        <f>'Einw.entwicklung (HWS)'!M18</f>
        <v>3275</v>
      </c>
      <c r="D19" s="756">
        <v>85</v>
      </c>
      <c r="E19" s="756">
        <v>115</v>
      </c>
      <c r="F19" s="756">
        <v>140</v>
      </c>
      <c r="G19" s="756">
        <v>190</v>
      </c>
      <c r="H19" s="756">
        <v>105</v>
      </c>
      <c r="I19" s="756">
        <v>235</v>
      </c>
      <c r="J19" s="756">
        <v>190</v>
      </c>
      <c r="K19" s="756">
        <v>650</v>
      </c>
      <c r="L19" s="756">
        <v>645</v>
      </c>
      <c r="M19" s="756">
        <v>210</v>
      </c>
      <c r="N19" s="756">
        <v>325</v>
      </c>
      <c r="O19" s="756">
        <v>295</v>
      </c>
      <c r="P19" s="756">
        <v>90</v>
      </c>
      <c r="Q19" s="920">
        <v>23</v>
      </c>
      <c r="R19" s="159"/>
      <c r="S19" s="801"/>
      <c r="T19" s="751"/>
      <c r="U19" s="751"/>
    </row>
    <row r="20" spans="1:21" s="29" customFormat="1" ht="11.45" customHeight="1" x14ac:dyDescent="0.2">
      <c r="A20" s="87">
        <v>24</v>
      </c>
      <c r="B20" s="101" t="s">
        <v>46</v>
      </c>
      <c r="C20" s="842">
        <f>'Einw.entwicklung (HWS)'!M19</f>
        <v>6455</v>
      </c>
      <c r="D20" s="756">
        <v>205</v>
      </c>
      <c r="E20" s="756">
        <v>200</v>
      </c>
      <c r="F20" s="756">
        <v>240</v>
      </c>
      <c r="G20" s="756">
        <v>360</v>
      </c>
      <c r="H20" s="756">
        <v>200</v>
      </c>
      <c r="I20" s="756">
        <v>515</v>
      </c>
      <c r="J20" s="756">
        <v>520</v>
      </c>
      <c r="K20" s="756">
        <v>1485</v>
      </c>
      <c r="L20" s="756">
        <v>1250</v>
      </c>
      <c r="M20" s="756">
        <v>360</v>
      </c>
      <c r="N20" s="756">
        <v>620</v>
      </c>
      <c r="O20" s="756">
        <v>365</v>
      </c>
      <c r="P20" s="756">
        <v>135</v>
      </c>
      <c r="Q20" s="920">
        <v>24</v>
      </c>
      <c r="R20" s="159"/>
      <c r="S20" s="801"/>
      <c r="T20" s="751"/>
      <c r="U20" s="751"/>
    </row>
    <row r="21" spans="1:21" s="29" customFormat="1" ht="11.45" customHeight="1" x14ac:dyDescent="0.2">
      <c r="A21" s="87">
        <v>25</v>
      </c>
      <c r="B21" s="101" t="s">
        <v>180</v>
      </c>
      <c r="C21" s="842">
        <f>'Einw.entwicklung (HWS)'!M20</f>
        <v>1865</v>
      </c>
      <c r="D21" s="756">
        <v>60</v>
      </c>
      <c r="E21" s="756">
        <v>55</v>
      </c>
      <c r="F21" s="756">
        <v>80</v>
      </c>
      <c r="G21" s="756">
        <v>85</v>
      </c>
      <c r="H21" s="756">
        <v>65</v>
      </c>
      <c r="I21" s="756">
        <v>150</v>
      </c>
      <c r="J21" s="756">
        <v>135</v>
      </c>
      <c r="K21" s="756">
        <v>400</v>
      </c>
      <c r="L21" s="756">
        <v>400</v>
      </c>
      <c r="M21" s="756">
        <v>120</v>
      </c>
      <c r="N21" s="756">
        <v>170</v>
      </c>
      <c r="O21" s="756">
        <v>115</v>
      </c>
      <c r="P21" s="756">
        <v>30</v>
      </c>
      <c r="Q21" s="920">
        <v>25</v>
      </c>
      <c r="R21" s="159"/>
      <c r="S21" s="801"/>
      <c r="T21" s="751"/>
      <c r="U21" s="751"/>
    </row>
    <row r="22" spans="1:21" s="29" customFormat="1" ht="12.95" customHeight="1" x14ac:dyDescent="0.2">
      <c r="A22" s="87">
        <v>26</v>
      </c>
      <c r="B22" s="101" t="s">
        <v>164</v>
      </c>
      <c r="C22" s="842">
        <f>'Einw.entwicklung (HWS)'!M21</f>
        <v>2620</v>
      </c>
      <c r="D22" s="756">
        <v>55</v>
      </c>
      <c r="E22" s="756">
        <v>60</v>
      </c>
      <c r="F22" s="756">
        <v>95</v>
      </c>
      <c r="G22" s="756">
        <v>155</v>
      </c>
      <c r="H22" s="756">
        <v>75</v>
      </c>
      <c r="I22" s="756">
        <v>215</v>
      </c>
      <c r="J22" s="756">
        <v>120</v>
      </c>
      <c r="K22" s="756">
        <v>460</v>
      </c>
      <c r="L22" s="756">
        <v>540</v>
      </c>
      <c r="M22" s="756">
        <v>190</v>
      </c>
      <c r="N22" s="756">
        <v>300</v>
      </c>
      <c r="O22" s="756">
        <v>240</v>
      </c>
      <c r="P22" s="756">
        <v>115</v>
      </c>
      <c r="Q22" s="920">
        <v>26</v>
      </c>
      <c r="R22" s="159"/>
      <c r="S22" s="801"/>
      <c r="T22" s="751"/>
      <c r="U22" s="751"/>
    </row>
    <row r="23" spans="1:21" s="29" customFormat="1" ht="12.95" customHeight="1" x14ac:dyDescent="0.2">
      <c r="A23" s="87">
        <v>31</v>
      </c>
      <c r="B23" s="101" t="s">
        <v>47</v>
      </c>
      <c r="C23" s="842">
        <f>'Einw.entwicklung (HWS)'!M22</f>
        <v>3830</v>
      </c>
      <c r="D23" s="756">
        <v>120</v>
      </c>
      <c r="E23" s="756">
        <v>110</v>
      </c>
      <c r="F23" s="756">
        <v>160</v>
      </c>
      <c r="G23" s="756">
        <v>165</v>
      </c>
      <c r="H23" s="756">
        <v>95</v>
      </c>
      <c r="I23" s="756">
        <v>330</v>
      </c>
      <c r="J23" s="756">
        <v>395</v>
      </c>
      <c r="K23" s="756">
        <v>900</v>
      </c>
      <c r="L23" s="756">
        <v>745</v>
      </c>
      <c r="M23" s="756">
        <v>195</v>
      </c>
      <c r="N23" s="756">
        <v>315</v>
      </c>
      <c r="O23" s="756">
        <v>235</v>
      </c>
      <c r="P23" s="756">
        <v>65</v>
      </c>
      <c r="Q23" s="920">
        <v>31</v>
      </c>
      <c r="R23" s="159"/>
      <c r="S23" s="801"/>
      <c r="T23" s="751"/>
      <c r="U23" s="751"/>
    </row>
    <row r="24" spans="1:21" s="29" customFormat="1" ht="12.95" customHeight="1" x14ac:dyDescent="0.2">
      <c r="A24" s="87">
        <v>32</v>
      </c>
      <c r="B24" s="101" t="s">
        <v>48</v>
      </c>
      <c r="C24" s="842">
        <f>'Einw.entwicklung (HWS)'!M23</f>
        <v>5820</v>
      </c>
      <c r="D24" s="756">
        <v>150</v>
      </c>
      <c r="E24" s="756">
        <v>165</v>
      </c>
      <c r="F24" s="756">
        <v>180</v>
      </c>
      <c r="G24" s="756">
        <v>235</v>
      </c>
      <c r="H24" s="756">
        <v>160</v>
      </c>
      <c r="I24" s="756">
        <v>500</v>
      </c>
      <c r="J24" s="756">
        <v>555</v>
      </c>
      <c r="K24" s="756">
        <v>1315</v>
      </c>
      <c r="L24" s="756">
        <v>1060</v>
      </c>
      <c r="M24" s="756">
        <v>320</v>
      </c>
      <c r="N24" s="756">
        <v>555</v>
      </c>
      <c r="O24" s="756">
        <v>440</v>
      </c>
      <c r="P24" s="756">
        <v>185</v>
      </c>
      <c r="Q24" s="920">
        <v>32</v>
      </c>
      <c r="R24" s="159"/>
      <c r="S24" s="801"/>
      <c r="T24" s="751"/>
      <c r="U24" s="751"/>
    </row>
    <row r="25" spans="1:21" s="29" customFormat="1" ht="12.95" customHeight="1" x14ac:dyDescent="0.2">
      <c r="A25" s="87">
        <v>33</v>
      </c>
      <c r="B25" s="101" t="s">
        <v>181</v>
      </c>
      <c r="C25" s="842">
        <f>'Einw.entwicklung (HWS)'!M24</f>
        <v>80</v>
      </c>
      <c r="D25" s="756">
        <v>5</v>
      </c>
      <c r="E25" s="756">
        <v>0</v>
      </c>
      <c r="F25" s="756">
        <v>10</v>
      </c>
      <c r="G25" s="756">
        <v>0</v>
      </c>
      <c r="H25" s="756">
        <v>0</v>
      </c>
      <c r="I25" s="756">
        <v>10</v>
      </c>
      <c r="J25" s="756">
        <v>15</v>
      </c>
      <c r="K25" s="756">
        <v>15</v>
      </c>
      <c r="L25" s="756">
        <v>15</v>
      </c>
      <c r="M25" s="756">
        <v>5</v>
      </c>
      <c r="N25" s="756">
        <v>5</v>
      </c>
      <c r="O25" s="756">
        <v>0</v>
      </c>
      <c r="P25" s="756">
        <v>0</v>
      </c>
      <c r="Q25" s="920">
        <v>33</v>
      </c>
      <c r="R25" s="159"/>
      <c r="S25" s="801"/>
      <c r="T25" s="751"/>
      <c r="U25" s="751"/>
    </row>
    <row r="26" spans="1:21" s="29" customFormat="1" ht="12.95" customHeight="1" x14ac:dyDescent="0.2">
      <c r="A26" s="87">
        <v>34</v>
      </c>
      <c r="B26" s="101" t="s">
        <v>49</v>
      </c>
      <c r="C26" s="842">
        <f>'Einw.entwicklung (HWS)'!M25</f>
        <v>4405</v>
      </c>
      <c r="D26" s="756">
        <v>135</v>
      </c>
      <c r="E26" s="756">
        <v>135</v>
      </c>
      <c r="F26" s="756">
        <v>130</v>
      </c>
      <c r="G26" s="756">
        <v>150</v>
      </c>
      <c r="H26" s="756">
        <v>80</v>
      </c>
      <c r="I26" s="756">
        <v>340</v>
      </c>
      <c r="J26" s="756">
        <v>345</v>
      </c>
      <c r="K26" s="756">
        <v>930</v>
      </c>
      <c r="L26" s="756">
        <v>910</v>
      </c>
      <c r="M26" s="756">
        <v>305</v>
      </c>
      <c r="N26" s="756">
        <v>495</v>
      </c>
      <c r="O26" s="756">
        <v>360</v>
      </c>
      <c r="P26" s="756">
        <v>90</v>
      </c>
      <c r="Q26" s="920">
        <v>34</v>
      </c>
      <c r="R26" s="159"/>
      <c r="S26" s="801"/>
      <c r="T26" s="751"/>
      <c r="U26" s="751"/>
    </row>
    <row r="27" spans="1:21" s="29" customFormat="1" ht="12.95" customHeight="1" x14ac:dyDescent="0.2">
      <c r="A27" s="87">
        <v>35</v>
      </c>
      <c r="B27" s="101" t="s">
        <v>91</v>
      </c>
      <c r="C27" s="842">
        <f>'Einw.entwicklung (HWS)'!M26</f>
        <v>2835</v>
      </c>
      <c r="D27" s="756">
        <v>105</v>
      </c>
      <c r="E27" s="756">
        <v>70</v>
      </c>
      <c r="F27" s="756">
        <v>125</v>
      </c>
      <c r="G27" s="756">
        <v>125</v>
      </c>
      <c r="H27" s="756">
        <v>80</v>
      </c>
      <c r="I27" s="756">
        <v>280</v>
      </c>
      <c r="J27" s="756">
        <v>240</v>
      </c>
      <c r="K27" s="756">
        <v>690</v>
      </c>
      <c r="L27" s="756">
        <v>545</v>
      </c>
      <c r="M27" s="756">
        <v>155</v>
      </c>
      <c r="N27" s="756">
        <v>250</v>
      </c>
      <c r="O27" s="756">
        <v>130</v>
      </c>
      <c r="P27" s="756">
        <v>40</v>
      </c>
      <c r="Q27" s="920">
        <v>35</v>
      </c>
      <c r="R27" s="159"/>
      <c r="S27" s="801"/>
      <c r="T27" s="751"/>
      <c r="U27" s="751"/>
    </row>
    <row r="28" spans="1:21" s="29" customFormat="1" ht="11.45" customHeight="1" x14ac:dyDescent="0.2">
      <c r="A28" s="87">
        <v>36</v>
      </c>
      <c r="B28" s="101" t="s">
        <v>50</v>
      </c>
      <c r="C28" s="842">
        <f>'Einw.entwicklung (HWS)'!M27</f>
        <v>3870</v>
      </c>
      <c r="D28" s="756">
        <v>120</v>
      </c>
      <c r="E28" s="756">
        <v>130</v>
      </c>
      <c r="F28" s="756">
        <v>150</v>
      </c>
      <c r="G28" s="756">
        <v>185</v>
      </c>
      <c r="H28" s="756">
        <v>120</v>
      </c>
      <c r="I28" s="756">
        <v>295</v>
      </c>
      <c r="J28" s="756">
        <v>320</v>
      </c>
      <c r="K28" s="756">
        <v>920</v>
      </c>
      <c r="L28" s="756">
        <v>790</v>
      </c>
      <c r="M28" s="756">
        <v>205</v>
      </c>
      <c r="N28" s="756">
        <v>305</v>
      </c>
      <c r="O28" s="756">
        <v>245</v>
      </c>
      <c r="P28" s="756">
        <v>85</v>
      </c>
      <c r="Q28" s="920">
        <v>36</v>
      </c>
      <c r="R28" s="159"/>
      <c r="S28" s="801"/>
      <c r="T28" s="751"/>
      <c r="U28" s="751"/>
    </row>
    <row r="29" spans="1:21" s="29" customFormat="1" ht="12.95" customHeight="1" x14ac:dyDescent="0.2">
      <c r="A29" s="87">
        <v>41</v>
      </c>
      <c r="B29" s="101" t="s">
        <v>51</v>
      </c>
      <c r="C29" s="842">
        <f>'Einw.entwicklung (HWS)'!M28</f>
        <v>3175</v>
      </c>
      <c r="D29" s="756">
        <v>110</v>
      </c>
      <c r="E29" s="756">
        <v>95</v>
      </c>
      <c r="F29" s="756">
        <v>100</v>
      </c>
      <c r="G29" s="756">
        <v>125</v>
      </c>
      <c r="H29" s="756">
        <v>80</v>
      </c>
      <c r="I29" s="756">
        <v>210</v>
      </c>
      <c r="J29" s="756">
        <v>220</v>
      </c>
      <c r="K29" s="756">
        <v>725</v>
      </c>
      <c r="L29" s="756">
        <v>675</v>
      </c>
      <c r="M29" s="756">
        <v>220</v>
      </c>
      <c r="N29" s="756">
        <v>255</v>
      </c>
      <c r="O29" s="756">
        <v>275</v>
      </c>
      <c r="P29" s="756">
        <v>85</v>
      </c>
      <c r="Q29" s="920">
        <v>41</v>
      </c>
      <c r="R29" s="159"/>
      <c r="S29" s="801"/>
      <c r="T29" s="751"/>
      <c r="U29" s="751"/>
    </row>
    <row r="30" spans="1:21" s="29" customFormat="1" ht="12" customHeight="1" x14ac:dyDescent="0.2">
      <c r="A30" s="87">
        <v>42</v>
      </c>
      <c r="B30" s="101" t="s">
        <v>52</v>
      </c>
      <c r="C30" s="842">
        <f>'Einw.entwicklung (HWS)'!M29</f>
        <v>3315</v>
      </c>
      <c r="D30" s="756">
        <v>105</v>
      </c>
      <c r="E30" s="756">
        <v>105</v>
      </c>
      <c r="F30" s="756">
        <v>135</v>
      </c>
      <c r="G30" s="756">
        <v>130</v>
      </c>
      <c r="H30" s="756">
        <v>65</v>
      </c>
      <c r="I30" s="756">
        <v>200</v>
      </c>
      <c r="J30" s="756">
        <v>210</v>
      </c>
      <c r="K30" s="756">
        <v>720</v>
      </c>
      <c r="L30" s="756">
        <v>665</v>
      </c>
      <c r="M30" s="756">
        <v>215</v>
      </c>
      <c r="N30" s="756">
        <v>320</v>
      </c>
      <c r="O30" s="756">
        <v>330</v>
      </c>
      <c r="P30" s="756">
        <v>115</v>
      </c>
      <c r="Q30" s="920">
        <v>42</v>
      </c>
      <c r="R30" s="159"/>
      <c r="S30" s="801"/>
      <c r="T30" s="751"/>
      <c r="U30" s="751"/>
    </row>
    <row r="31" spans="1:21" s="29" customFormat="1" ht="12.95" customHeight="1" x14ac:dyDescent="0.2">
      <c r="A31" s="87">
        <v>43</v>
      </c>
      <c r="B31" s="101" t="s">
        <v>53</v>
      </c>
      <c r="C31" s="842">
        <f>'Einw.entwicklung (HWS)'!M30</f>
        <v>5730</v>
      </c>
      <c r="D31" s="756">
        <v>195</v>
      </c>
      <c r="E31" s="756">
        <v>200</v>
      </c>
      <c r="F31" s="756">
        <v>190</v>
      </c>
      <c r="G31" s="756">
        <v>220</v>
      </c>
      <c r="H31" s="756">
        <v>115</v>
      </c>
      <c r="I31" s="756">
        <v>465</v>
      </c>
      <c r="J31" s="756">
        <v>490</v>
      </c>
      <c r="K31" s="756">
        <v>1340</v>
      </c>
      <c r="L31" s="756">
        <v>1100</v>
      </c>
      <c r="M31" s="756">
        <v>310</v>
      </c>
      <c r="N31" s="756">
        <v>515</v>
      </c>
      <c r="O31" s="756">
        <v>445</v>
      </c>
      <c r="P31" s="756">
        <v>145</v>
      </c>
      <c r="Q31" s="920">
        <v>43</v>
      </c>
      <c r="R31" s="159"/>
      <c r="S31" s="801"/>
      <c r="T31" s="751"/>
      <c r="U31" s="751"/>
    </row>
    <row r="32" spans="1:21" s="29" customFormat="1" ht="12.95" customHeight="1" x14ac:dyDescent="0.2">
      <c r="A32" s="87">
        <v>44</v>
      </c>
      <c r="B32" s="101" t="s">
        <v>54</v>
      </c>
      <c r="C32" s="842">
        <f>'Einw.entwicklung (HWS)'!M31</f>
        <v>4010</v>
      </c>
      <c r="D32" s="756">
        <v>175</v>
      </c>
      <c r="E32" s="756">
        <v>150</v>
      </c>
      <c r="F32" s="756">
        <v>190</v>
      </c>
      <c r="G32" s="756">
        <v>210</v>
      </c>
      <c r="H32" s="756">
        <v>105</v>
      </c>
      <c r="I32" s="756">
        <v>345</v>
      </c>
      <c r="J32" s="756">
        <v>300</v>
      </c>
      <c r="K32" s="756">
        <v>1070</v>
      </c>
      <c r="L32" s="756">
        <v>645</v>
      </c>
      <c r="M32" s="756">
        <v>185</v>
      </c>
      <c r="N32" s="756">
        <v>315</v>
      </c>
      <c r="O32" s="756">
        <v>225</v>
      </c>
      <c r="P32" s="756">
        <v>95</v>
      </c>
      <c r="Q32" s="920">
        <v>44</v>
      </c>
      <c r="R32" s="159"/>
      <c r="S32" s="801"/>
      <c r="T32" s="751"/>
      <c r="U32" s="751"/>
    </row>
    <row r="33" spans="1:21" s="29" customFormat="1" ht="12.95" customHeight="1" x14ac:dyDescent="0.2">
      <c r="A33" s="87">
        <v>45</v>
      </c>
      <c r="B33" s="101" t="s">
        <v>55</v>
      </c>
      <c r="C33" s="842">
        <f>'Einw.entwicklung (HWS)'!M32</f>
        <v>250</v>
      </c>
      <c r="D33" s="756">
        <v>5</v>
      </c>
      <c r="E33" s="756">
        <v>0</v>
      </c>
      <c r="F33" s="756">
        <v>-5</v>
      </c>
      <c r="G33" s="756">
        <v>5</v>
      </c>
      <c r="H33" s="756">
        <v>10</v>
      </c>
      <c r="I33" s="756">
        <v>20</v>
      </c>
      <c r="J33" s="756">
        <v>15</v>
      </c>
      <c r="K33" s="756">
        <v>60</v>
      </c>
      <c r="L33" s="756">
        <v>85</v>
      </c>
      <c r="M33" s="756">
        <v>30</v>
      </c>
      <c r="N33" s="756">
        <v>15</v>
      </c>
      <c r="O33" s="756">
        <v>5</v>
      </c>
      <c r="P33" s="756">
        <v>5</v>
      </c>
      <c r="Q33" s="920">
        <v>45</v>
      </c>
      <c r="R33" s="159"/>
      <c r="S33" s="801"/>
      <c r="T33" s="751"/>
      <c r="U33" s="751"/>
    </row>
    <row r="34" spans="1:21" s="29" customFormat="1" ht="12.95" customHeight="1" x14ac:dyDescent="0.2">
      <c r="A34" s="87">
        <v>46</v>
      </c>
      <c r="B34" s="101" t="s">
        <v>56</v>
      </c>
      <c r="C34" s="842">
        <f>'Einw.entwicklung (HWS)'!M33</f>
        <v>930</v>
      </c>
      <c r="D34" s="756">
        <v>30</v>
      </c>
      <c r="E34" s="756">
        <v>35</v>
      </c>
      <c r="F34" s="756">
        <v>35</v>
      </c>
      <c r="G34" s="756">
        <v>45</v>
      </c>
      <c r="H34" s="756">
        <v>20</v>
      </c>
      <c r="I34" s="756">
        <v>125</v>
      </c>
      <c r="J34" s="756">
        <v>95</v>
      </c>
      <c r="K34" s="756">
        <v>205</v>
      </c>
      <c r="L34" s="756">
        <v>200</v>
      </c>
      <c r="M34" s="756">
        <v>35</v>
      </c>
      <c r="N34" s="756">
        <v>50</v>
      </c>
      <c r="O34" s="756">
        <v>45</v>
      </c>
      <c r="P34" s="756">
        <v>10</v>
      </c>
      <c r="Q34" s="920">
        <v>46</v>
      </c>
      <c r="R34" s="159"/>
      <c r="S34" s="801"/>
      <c r="T34" s="751"/>
      <c r="U34" s="751"/>
    </row>
    <row r="35" spans="1:21" s="29" customFormat="1" ht="12.95" customHeight="1" x14ac:dyDescent="0.2">
      <c r="A35" s="87">
        <v>47</v>
      </c>
      <c r="B35" s="101" t="s">
        <v>57</v>
      </c>
      <c r="C35" s="842">
        <f>'Einw.entwicklung (HWS)'!M34</f>
        <v>890</v>
      </c>
      <c r="D35" s="756">
        <v>35</v>
      </c>
      <c r="E35" s="756">
        <v>35</v>
      </c>
      <c r="F35" s="756">
        <v>55</v>
      </c>
      <c r="G35" s="756">
        <v>50</v>
      </c>
      <c r="H35" s="756">
        <v>25</v>
      </c>
      <c r="I35" s="756">
        <v>45</v>
      </c>
      <c r="J35" s="756">
        <v>40</v>
      </c>
      <c r="K35" s="756">
        <v>215</v>
      </c>
      <c r="L35" s="756">
        <v>205</v>
      </c>
      <c r="M35" s="756">
        <v>40</v>
      </c>
      <c r="N35" s="756">
        <v>75</v>
      </c>
      <c r="O35" s="756">
        <v>50</v>
      </c>
      <c r="P35" s="756">
        <v>20</v>
      </c>
      <c r="Q35" s="920">
        <v>47</v>
      </c>
      <c r="R35" s="159"/>
      <c r="S35" s="801"/>
      <c r="T35" s="751"/>
      <c r="U35" s="751"/>
    </row>
    <row r="36" spans="1:21" s="29" customFormat="1" ht="12.95" customHeight="1" x14ac:dyDescent="0.2">
      <c r="A36" s="87">
        <v>48</v>
      </c>
      <c r="B36" s="101" t="s">
        <v>58</v>
      </c>
      <c r="C36" s="842">
        <f>'Einw.entwicklung (HWS)'!M35</f>
        <v>10</v>
      </c>
      <c r="D36" s="756">
        <v>0</v>
      </c>
      <c r="E36" s="756">
        <v>0</v>
      </c>
      <c r="F36" s="756">
        <v>5</v>
      </c>
      <c r="G36" s="756">
        <v>0</v>
      </c>
      <c r="H36" s="756">
        <v>0</v>
      </c>
      <c r="I36" s="756">
        <v>0</v>
      </c>
      <c r="J36" s="756">
        <v>0</v>
      </c>
      <c r="K36" s="756">
        <v>5</v>
      </c>
      <c r="L36" s="756">
        <v>0</v>
      </c>
      <c r="M36" s="756">
        <v>0</v>
      </c>
      <c r="N36" s="756">
        <v>0</v>
      </c>
      <c r="O36" s="756">
        <v>0</v>
      </c>
      <c r="P36" s="756">
        <v>0</v>
      </c>
      <c r="Q36" s="920">
        <v>48</v>
      </c>
      <c r="R36" s="159"/>
      <c r="S36" s="801"/>
      <c r="T36" s="751"/>
      <c r="U36" s="751"/>
    </row>
    <row r="37" spans="1:21" s="29" customFormat="1" ht="12" customHeight="1" x14ac:dyDescent="0.2">
      <c r="A37" s="87">
        <v>51</v>
      </c>
      <c r="B37" s="101" t="s">
        <v>59</v>
      </c>
      <c r="C37" s="842">
        <f>'Einw.entwicklung (HWS)'!M36</f>
        <v>2260</v>
      </c>
      <c r="D37" s="756">
        <v>75</v>
      </c>
      <c r="E37" s="756">
        <v>55</v>
      </c>
      <c r="F37" s="756">
        <v>80</v>
      </c>
      <c r="G37" s="756">
        <v>140</v>
      </c>
      <c r="H37" s="756">
        <v>80</v>
      </c>
      <c r="I37" s="756">
        <v>140</v>
      </c>
      <c r="J37" s="756">
        <v>110</v>
      </c>
      <c r="K37" s="756">
        <v>415</v>
      </c>
      <c r="L37" s="756">
        <v>555</v>
      </c>
      <c r="M37" s="756">
        <v>165</v>
      </c>
      <c r="N37" s="756">
        <v>195</v>
      </c>
      <c r="O37" s="756">
        <v>175</v>
      </c>
      <c r="P37" s="756">
        <v>75</v>
      </c>
      <c r="Q37" s="920">
        <v>51</v>
      </c>
      <c r="R37" s="159"/>
      <c r="S37" s="801"/>
      <c r="T37" s="751"/>
      <c r="U37" s="751"/>
    </row>
    <row r="38" spans="1:21" s="29" customFormat="1" ht="12" customHeight="1" x14ac:dyDescent="0.2">
      <c r="A38" s="87">
        <v>52</v>
      </c>
      <c r="B38" s="101" t="s">
        <v>132</v>
      </c>
      <c r="C38" s="842">
        <f>'Einw.entwicklung (HWS)'!M37</f>
        <v>3195</v>
      </c>
      <c r="D38" s="756">
        <v>100</v>
      </c>
      <c r="E38" s="756">
        <v>80</v>
      </c>
      <c r="F38" s="756">
        <v>95</v>
      </c>
      <c r="G38" s="756">
        <v>110</v>
      </c>
      <c r="H38" s="756">
        <v>75</v>
      </c>
      <c r="I38" s="756">
        <v>200</v>
      </c>
      <c r="J38" s="756">
        <v>180</v>
      </c>
      <c r="K38" s="756">
        <v>625</v>
      </c>
      <c r="L38" s="756">
        <v>680</v>
      </c>
      <c r="M38" s="756">
        <v>210</v>
      </c>
      <c r="N38" s="756">
        <v>325</v>
      </c>
      <c r="O38" s="756">
        <v>405</v>
      </c>
      <c r="P38" s="756">
        <v>110</v>
      </c>
      <c r="Q38" s="920">
        <v>52</v>
      </c>
      <c r="R38" s="159"/>
      <c r="S38" s="801"/>
      <c r="T38" s="751"/>
      <c r="U38" s="751"/>
    </row>
    <row r="39" spans="1:21" s="29" customFormat="1" ht="12" customHeight="1" x14ac:dyDescent="0.2">
      <c r="A39" s="87">
        <v>53</v>
      </c>
      <c r="B39" s="101" t="s">
        <v>60</v>
      </c>
      <c r="C39" s="842">
        <f>'Einw.entwicklung (HWS)'!M38</f>
        <v>1870</v>
      </c>
      <c r="D39" s="756">
        <v>65</v>
      </c>
      <c r="E39" s="756">
        <v>65</v>
      </c>
      <c r="F39" s="756">
        <v>80</v>
      </c>
      <c r="G39" s="756">
        <v>105</v>
      </c>
      <c r="H39" s="756">
        <v>50</v>
      </c>
      <c r="I39" s="756">
        <v>150</v>
      </c>
      <c r="J39" s="756">
        <v>110</v>
      </c>
      <c r="K39" s="756">
        <v>325</v>
      </c>
      <c r="L39" s="756">
        <v>460</v>
      </c>
      <c r="M39" s="756">
        <v>160</v>
      </c>
      <c r="N39" s="756">
        <v>155</v>
      </c>
      <c r="O39" s="756">
        <v>125</v>
      </c>
      <c r="P39" s="756">
        <v>20</v>
      </c>
      <c r="Q39" s="920">
        <v>53</v>
      </c>
      <c r="R39" s="159"/>
      <c r="S39" s="801"/>
      <c r="T39" s="751"/>
      <c r="U39" s="751"/>
    </row>
    <row r="40" spans="1:21" s="29" customFormat="1" ht="12.95" customHeight="1" x14ac:dyDescent="0.2">
      <c r="A40" s="87">
        <v>54</v>
      </c>
      <c r="B40" s="101" t="s">
        <v>135</v>
      </c>
      <c r="C40" s="842">
        <f>'Einw.entwicklung (HWS)'!M39</f>
        <v>605</v>
      </c>
      <c r="D40" s="756">
        <v>20</v>
      </c>
      <c r="E40" s="756">
        <v>15</v>
      </c>
      <c r="F40" s="756">
        <v>5</v>
      </c>
      <c r="G40" s="756">
        <v>35</v>
      </c>
      <c r="H40" s="756">
        <v>20</v>
      </c>
      <c r="I40" s="756">
        <v>55</v>
      </c>
      <c r="J40" s="756">
        <v>35</v>
      </c>
      <c r="K40" s="756">
        <v>100</v>
      </c>
      <c r="L40" s="756">
        <v>150</v>
      </c>
      <c r="M40" s="756">
        <v>60</v>
      </c>
      <c r="N40" s="756">
        <v>60</v>
      </c>
      <c r="O40" s="756">
        <v>45</v>
      </c>
      <c r="P40" s="756">
        <v>5</v>
      </c>
      <c r="Q40" s="920">
        <v>54</v>
      </c>
      <c r="R40" s="159"/>
      <c r="S40" s="801"/>
      <c r="T40" s="751"/>
      <c r="U40" s="751"/>
    </row>
    <row r="41" spans="1:21" s="29" customFormat="1" ht="12.95" customHeight="1" x14ac:dyDescent="0.2">
      <c r="A41" s="87">
        <v>55</v>
      </c>
      <c r="B41" s="101" t="s">
        <v>166</v>
      </c>
      <c r="C41" s="842">
        <f>'Einw.entwicklung (HWS)'!M40</f>
        <v>2830</v>
      </c>
      <c r="D41" s="756">
        <v>85</v>
      </c>
      <c r="E41" s="756">
        <v>85</v>
      </c>
      <c r="F41" s="756">
        <v>105</v>
      </c>
      <c r="G41" s="756">
        <v>115</v>
      </c>
      <c r="H41" s="756">
        <v>75</v>
      </c>
      <c r="I41" s="756">
        <v>185</v>
      </c>
      <c r="J41" s="756">
        <v>195</v>
      </c>
      <c r="K41" s="756">
        <v>620</v>
      </c>
      <c r="L41" s="756">
        <v>640</v>
      </c>
      <c r="M41" s="756">
        <v>180</v>
      </c>
      <c r="N41" s="756">
        <v>245</v>
      </c>
      <c r="O41" s="756">
        <v>215</v>
      </c>
      <c r="P41" s="756">
        <v>85</v>
      </c>
      <c r="Q41" s="920">
        <v>55</v>
      </c>
      <c r="R41" s="159"/>
      <c r="S41" s="801"/>
      <c r="T41" s="751"/>
      <c r="U41" s="751"/>
    </row>
    <row r="42" spans="1:21" s="29" customFormat="1" ht="12.95" customHeight="1" x14ac:dyDescent="0.2">
      <c r="A42" s="87">
        <v>61</v>
      </c>
      <c r="B42" s="101" t="s">
        <v>64</v>
      </c>
      <c r="C42" s="842">
        <f>'Einw.entwicklung (HWS)'!M41</f>
        <v>2325</v>
      </c>
      <c r="D42" s="756">
        <v>70</v>
      </c>
      <c r="E42" s="756">
        <v>65</v>
      </c>
      <c r="F42" s="756">
        <v>85</v>
      </c>
      <c r="G42" s="756">
        <v>110</v>
      </c>
      <c r="H42" s="756">
        <v>80</v>
      </c>
      <c r="I42" s="756">
        <v>170</v>
      </c>
      <c r="J42" s="756">
        <v>120</v>
      </c>
      <c r="K42" s="756">
        <v>425</v>
      </c>
      <c r="L42" s="756">
        <v>565</v>
      </c>
      <c r="M42" s="756">
        <v>150</v>
      </c>
      <c r="N42" s="756">
        <v>215</v>
      </c>
      <c r="O42" s="756">
        <v>190</v>
      </c>
      <c r="P42" s="756">
        <v>80</v>
      </c>
      <c r="Q42" s="920">
        <v>61</v>
      </c>
      <c r="R42" s="159"/>
      <c r="S42" s="801"/>
      <c r="T42" s="751"/>
      <c r="U42" s="751"/>
    </row>
    <row r="43" spans="1:21" s="29" customFormat="1" ht="12.95" customHeight="1" x14ac:dyDescent="0.2">
      <c r="A43" s="87">
        <v>62</v>
      </c>
      <c r="B43" s="101" t="s">
        <v>65</v>
      </c>
      <c r="C43" s="842">
        <f>'Einw.entwicklung (HWS)'!M42</f>
        <v>980</v>
      </c>
      <c r="D43" s="756">
        <v>35</v>
      </c>
      <c r="E43" s="756">
        <v>45</v>
      </c>
      <c r="F43" s="756">
        <v>55</v>
      </c>
      <c r="G43" s="756">
        <v>40</v>
      </c>
      <c r="H43" s="756">
        <v>25</v>
      </c>
      <c r="I43" s="756">
        <v>100</v>
      </c>
      <c r="J43" s="756">
        <v>45</v>
      </c>
      <c r="K43" s="756">
        <v>215</v>
      </c>
      <c r="L43" s="756">
        <v>195</v>
      </c>
      <c r="M43" s="756">
        <v>60</v>
      </c>
      <c r="N43" s="756">
        <v>75</v>
      </c>
      <c r="O43" s="756">
        <v>70</v>
      </c>
      <c r="P43" s="756">
        <v>20</v>
      </c>
      <c r="Q43" s="920">
        <v>62</v>
      </c>
      <c r="R43" s="159"/>
      <c r="S43" s="801"/>
      <c r="T43" s="751"/>
      <c r="U43" s="751"/>
    </row>
    <row r="44" spans="1:21" s="29" customFormat="1" ht="11.45" customHeight="1" x14ac:dyDescent="0.2">
      <c r="A44" s="87">
        <v>63</v>
      </c>
      <c r="B44" s="101" t="s">
        <v>66</v>
      </c>
      <c r="C44" s="842">
        <f>'Einw.entwicklung (HWS)'!M43</f>
        <v>565</v>
      </c>
      <c r="D44" s="756">
        <v>30</v>
      </c>
      <c r="E44" s="756">
        <v>25</v>
      </c>
      <c r="F44" s="756">
        <v>20</v>
      </c>
      <c r="G44" s="756">
        <v>25</v>
      </c>
      <c r="H44" s="756">
        <v>15</v>
      </c>
      <c r="I44" s="756">
        <v>40</v>
      </c>
      <c r="J44" s="756">
        <v>25</v>
      </c>
      <c r="K44" s="756">
        <v>135</v>
      </c>
      <c r="L44" s="756">
        <v>120</v>
      </c>
      <c r="M44" s="756">
        <v>40</v>
      </c>
      <c r="N44" s="756">
        <v>45</v>
      </c>
      <c r="O44" s="756">
        <v>35</v>
      </c>
      <c r="P44" s="756">
        <v>10</v>
      </c>
      <c r="Q44" s="920">
        <v>63</v>
      </c>
      <c r="R44" s="159"/>
      <c r="S44" s="801"/>
      <c r="T44" s="751"/>
      <c r="U44" s="751"/>
    </row>
    <row r="45" spans="1:21" s="29" customFormat="1" ht="11.45" customHeight="1" x14ac:dyDescent="0.2">
      <c r="A45" s="87">
        <v>64</v>
      </c>
      <c r="B45" s="101" t="s">
        <v>67</v>
      </c>
      <c r="C45" s="842">
        <f>'Einw.entwicklung (HWS)'!M44</f>
        <v>350</v>
      </c>
      <c r="D45" s="756">
        <v>15</v>
      </c>
      <c r="E45" s="756">
        <v>10</v>
      </c>
      <c r="F45" s="756">
        <v>25</v>
      </c>
      <c r="G45" s="756">
        <v>25</v>
      </c>
      <c r="H45" s="756">
        <v>20</v>
      </c>
      <c r="I45" s="756">
        <v>25</v>
      </c>
      <c r="J45" s="756">
        <v>15</v>
      </c>
      <c r="K45" s="756">
        <v>70</v>
      </c>
      <c r="L45" s="756">
        <v>85</v>
      </c>
      <c r="M45" s="756">
        <v>25</v>
      </c>
      <c r="N45" s="756">
        <v>15</v>
      </c>
      <c r="O45" s="756">
        <v>20</v>
      </c>
      <c r="P45" s="756">
        <v>0</v>
      </c>
      <c r="Q45" s="920">
        <v>64</v>
      </c>
      <c r="R45" s="159"/>
      <c r="S45" s="801"/>
      <c r="T45" s="751"/>
      <c r="U45" s="751"/>
    </row>
    <row r="46" spans="1:21" s="29" customFormat="1" ht="11.45" customHeight="1" x14ac:dyDescent="0.2">
      <c r="A46" s="87">
        <v>65</v>
      </c>
      <c r="B46" s="101" t="s">
        <v>68</v>
      </c>
      <c r="C46" s="842">
        <f>'Einw.entwicklung (HWS)'!M45</f>
        <v>590</v>
      </c>
      <c r="D46" s="756">
        <v>10</v>
      </c>
      <c r="E46" s="756">
        <v>20</v>
      </c>
      <c r="F46" s="756">
        <v>30</v>
      </c>
      <c r="G46" s="756">
        <v>35</v>
      </c>
      <c r="H46" s="756">
        <v>25</v>
      </c>
      <c r="I46" s="756">
        <v>45</v>
      </c>
      <c r="J46" s="756">
        <v>20</v>
      </c>
      <c r="K46" s="756">
        <v>120</v>
      </c>
      <c r="L46" s="756">
        <v>180</v>
      </c>
      <c r="M46" s="756">
        <v>30</v>
      </c>
      <c r="N46" s="756">
        <v>40</v>
      </c>
      <c r="O46" s="756">
        <v>25</v>
      </c>
      <c r="P46" s="756">
        <v>10</v>
      </c>
      <c r="Q46" s="920">
        <v>65</v>
      </c>
      <c r="R46" s="159"/>
      <c r="S46" s="801"/>
      <c r="T46" s="751"/>
      <c r="U46" s="751"/>
    </row>
    <row r="47" spans="1:21" s="29" customFormat="1" ht="12.95" customHeight="1" x14ac:dyDescent="0.2">
      <c r="A47" s="87">
        <v>66</v>
      </c>
      <c r="B47" s="101" t="s">
        <v>69</v>
      </c>
      <c r="C47" s="842">
        <f>'Einw.entwicklung (HWS)'!M46</f>
        <v>2415</v>
      </c>
      <c r="D47" s="756">
        <v>85</v>
      </c>
      <c r="E47" s="756">
        <v>95</v>
      </c>
      <c r="F47" s="756">
        <v>110</v>
      </c>
      <c r="G47" s="756">
        <v>155</v>
      </c>
      <c r="H47" s="756">
        <v>85</v>
      </c>
      <c r="I47" s="756">
        <v>170</v>
      </c>
      <c r="J47" s="756">
        <v>130</v>
      </c>
      <c r="K47" s="756">
        <v>510</v>
      </c>
      <c r="L47" s="756">
        <v>565</v>
      </c>
      <c r="M47" s="756">
        <v>135</v>
      </c>
      <c r="N47" s="756">
        <v>195</v>
      </c>
      <c r="O47" s="756">
        <v>145</v>
      </c>
      <c r="P47" s="756">
        <v>35</v>
      </c>
      <c r="Q47" s="920">
        <v>66</v>
      </c>
      <c r="R47" s="159"/>
      <c r="S47" s="801"/>
      <c r="T47" s="751"/>
      <c r="U47" s="751"/>
    </row>
    <row r="48" spans="1:21" s="29" customFormat="1" ht="13.15" customHeight="1" x14ac:dyDescent="0.2">
      <c r="A48" s="87">
        <v>71</v>
      </c>
      <c r="B48" s="101" t="s">
        <v>70</v>
      </c>
      <c r="C48" s="842">
        <f>'Einw.entwicklung (HWS)'!M47</f>
        <v>1675</v>
      </c>
      <c r="D48" s="756">
        <v>50</v>
      </c>
      <c r="E48" s="756">
        <v>45</v>
      </c>
      <c r="F48" s="756">
        <v>85</v>
      </c>
      <c r="G48" s="756">
        <v>75</v>
      </c>
      <c r="H48" s="756">
        <v>55</v>
      </c>
      <c r="I48" s="756">
        <v>155</v>
      </c>
      <c r="J48" s="756">
        <v>80</v>
      </c>
      <c r="K48" s="756">
        <v>335</v>
      </c>
      <c r="L48" s="756">
        <v>375</v>
      </c>
      <c r="M48" s="756">
        <v>115</v>
      </c>
      <c r="N48" s="756">
        <v>145</v>
      </c>
      <c r="O48" s="756">
        <v>130</v>
      </c>
      <c r="P48" s="756">
        <v>30</v>
      </c>
      <c r="Q48" s="920">
        <v>71</v>
      </c>
      <c r="R48" s="159"/>
      <c r="S48" s="801"/>
      <c r="T48" s="751"/>
      <c r="U48" s="751"/>
    </row>
    <row r="49" spans="1:21" s="29" customFormat="1" ht="12.95" customHeight="1" x14ac:dyDescent="0.2">
      <c r="A49" s="87">
        <v>72</v>
      </c>
      <c r="B49" s="101" t="s">
        <v>71</v>
      </c>
      <c r="C49" s="842">
        <f>'Einw.entwicklung (HWS)'!M48</f>
        <v>2965</v>
      </c>
      <c r="D49" s="756">
        <v>100</v>
      </c>
      <c r="E49" s="756">
        <v>100</v>
      </c>
      <c r="F49" s="756">
        <v>175</v>
      </c>
      <c r="G49" s="756">
        <v>200</v>
      </c>
      <c r="H49" s="756">
        <v>90</v>
      </c>
      <c r="I49" s="756">
        <v>195</v>
      </c>
      <c r="J49" s="756">
        <v>140</v>
      </c>
      <c r="K49" s="756">
        <v>700</v>
      </c>
      <c r="L49" s="756">
        <v>630</v>
      </c>
      <c r="M49" s="756">
        <v>190</v>
      </c>
      <c r="N49" s="756">
        <v>230</v>
      </c>
      <c r="O49" s="756">
        <v>170</v>
      </c>
      <c r="P49" s="756">
        <v>45</v>
      </c>
      <c r="Q49" s="920">
        <v>72</v>
      </c>
      <c r="R49" s="159"/>
      <c r="S49" s="801"/>
      <c r="T49" s="751"/>
      <c r="U49" s="751"/>
    </row>
    <row r="50" spans="1:21" s="29" customFormat="1" ht="12.95" customHeight="1" x14ac:dyDescent="0.2">
      <c r="A50" s="87">
        <v>81</v>
      </c>
      <c r="B50" s="101" t="s">
        <v>5</v>
      </c>
      <c r="C50" s="842">
        <f>'Einw.entwicklung (HWS)'!M49</f>
        <v>1365</v>
      </c>
      <c r="D50" s="756">
        <v>40</v>
      </c>
      <c r="E50" s="756">
        <v>45</v>
      </c>
      <c r="F50" s="756">
        <v>70</v>
      </c>
      <c r="G50" s="756">
        <v>50</v>
      </c>
      <c r="H50" s="756">
        <v>40</v>
      </c>
      <c r="I50" s="756">
        <v>115</v>
      </c>
      <c r="J50" s="756">
        <v>85</v>
      </c>
      <c r="K50" s="756">
        <v>300</v>
      </c>
      <c r="L50" s="756">
        <v>310</v>
      </c>
      <c r="M50" s="756">
        <v>75</v>
      </c>
      <c r="N50" s="756">
        <v>125</v>
      </c>
      <c r="O50" s="756">
        <v>85</v>
      </c>
      <c r="P50" s="756">
        <v>25</v>
      </c>
      <c r="Q50" s="920">
        <v>81</v>
      </c>
      <c r="R50" s="159"/>
      <c r="S50" s="801"/>
      <c r="T50" s="751"/>
      <c r="U50" s="751"/>
    </row>
    <row r="51" spans="1:21" s="29" customFormat="1" ht="12.95" customHeight="1" x14ac:dyDescent="0.2">
      <c r="A51" s="87">
        <v>82</v>
      </c>
      <c r="B51" s="101" t="s">
        <v>72</v>
      </c>
      <c r="C51" s="842">
        <f>'Einw.entwicklung (HWS)'!M50</f>
        <v>2385</v>
      </c>
      <c r="D51" s="756">
        <v>80</v>
      </c>
      <c r="E51" s="756">
        <v>85</v>
      </c>
      <c r="F51" s="756">
        <v>70</v>
      </c>
      <c r="G51" s="756">
        <v>110</v>
      </c>
      <c r="H51" s="756">
        <v>80</v>
      </c>
      <c r="I51" s="756">
        <v>185</v>
      </c>
      <c r="J51" s="756">
        <v>165</v>
      </c>
      <c r="K51" s="756">
        <v>555</v>
      </c>
      <c r="L51" s="756">
        <v>495</v>
      </c>
      <c r="M51" s="756">
        <v>155</v>
      </c>
      <c r="N51" s="756">
        <v>220</v>
      </c>
      <c r="O51" s="756">
        <v>135</v>
      </c>
      <c r="P51" s="756">
        <v>50</v>
      </c>
      <c r="Q51" s="920">
        <v>82</v>
      </c>
      <c r="R51" s="159"/>
      <c r="S51" s="801"/>
      <c r="T51" s="751"/>
      <c r="U51" s="751"/>
    </row>
    <row r="52" spans="1:21" s="29" customFormat="1" ht="12.95" customHeight="1" x14ac:dyDescent="0.2">
      <c r="A52" s="87">
        <v>83</v>
      </c>
      <c r="B52" s="101" t="s">
        <v>73</v>
      </c>
      <c r="C52" s="842">
        <f>'Einw.entwicklung (HWS)'!M51</f>
        <v>1560</v>
      </c>
      <c r="D52" s="756">
        <v>45</v>
      </c>
      <c r="E52" s="756">
        <v>45</v>
      </c>
      <c r="F52" s="756">
        <v>70</v>
      </c>
      <c r="G52" s="756">
        <v>60</v>
      </c>
      <c r="H52" s="756">
        <v>45</v>
      </c>
      <c r="I52" s="756">
        <v>115</v>
      </c>
      <c r="J52" s="756">
        <v>90</v>
      </c>
      <c r="K52" s="756">
        <v>275</v>
      </c>
      <c r="L52" s="756">
        <v>340</v>
      </c>
      <c r="M52" s="756">
        <v>95</v>
      </c>
      <c r="N52" s="756">
        <v>135</v>
      </c>
      <c r="O52" s="756">
        <v>160</v>
      </c>
      <c r="P52" s="756">
        <v>85</v>
      </c>
      <c r="Q52" s="920">
        <v>83</v>
      </c>
      <c r="R52" s="159"/>
      <c r="S52" s="801"/>
      <c r="T52" s="751"/>
      <c r="U52" s="751"/>
    </row>
    <row r="53" spans="1:21" s="29" customFormat="1" ht="12.95" customHeight="1" x14ac:dyDescent="0.2">
      <c r="A53" s="87">
        <v>91</v>
      </c>
      <c r="B53" s="101" t="s">
        <v>74</v>
      </c>
      <c r="C53" s="842">
        <f>'Einw.entwicklung (HWS)'!M52</f>
        <v>1410</v>
      </c>
      <c r="D53" s="756">
        <v>55</v>
      </c>
      <c r="E53" s="756">
        <v>45</v>
      </c>
      <c r="F53" s="756">
        <v>60</v>
      </c>
      <c r="G53" s="756">
        <v>55</v>
      </c>
      <c r="H53" s="756">
        <v>50</v>
      </c>
      <c r="I53" s="756">
        <v>125</v>
      </c>
      <c r="J53" s="756">
        <v>110</v>
      </c>
      <c r="K53" s="756">
        <v>315</v>
      </c>
      <c r="L53" s="756">
        <v>260</v>
      </c>
      <c r="M53" s="756">
        <v>70</v>
      </c>
      <c r="N53" s="756">
        <v>140</v>
      </c>
      <c r="O53" s="756">
        <v>90</v>
      </c>
      <c r="P53" s="756">
        <v>35</v>
      </c>
      <c r="Q53" s="920">
        <v>91</v>
      </c>
      <c r="R53" s="159"/>
      <c r="S53" s="801"/>
      <c r="T53" s="751"/>
      <c r="U53" s="751"/>
    </row>
    <row r="54" spans="1:21" s="29" customFormat="1" ht="12.95" customHeight="1" x14ac:dyDescent="0.2">
      <c r="A54" s="87">
        <v>92</v>
      </c>
      <c r="B54" s="101" t="s">
        <v>75</v>
      </c>
      <c r="C54" s="842">
        <f>'Einw.entwicklung (HWS)'!M53</f>
        <v>355</v>
      </c>
      <c r="D54" s="756">
        <v>35</v>
      </c>
      <c r="E54" s="756">
        <v>20</v>
      </c>
      <c r="F54" s="756">
        <v>5</v>
      </c>
      <c r="G54" s="756">
        <v>5</v>
      </c>
      <c r="H54" s="756">
        <v>5</v>
      </c>
      <c r="I54" s="756">
        <v>90</v>
      </c>
      <c r="J54" s="756">
        <v>75</v>
      </c>
      <c r="K54" s="756">
        <v>85</v>
      </c>
      <c r="L54" s="756">
        <v>25</v>
      </c>
      <c r="M54" s="756">
        <v>5</v>
      </c>
      <c r="N54" s="756">
        <v>5</v>
      </c>
      <c r="O54" s="756">
        <v>0</v>
      </c>
      <c r="P54" s="756">
        <v>0</v>
      </c>
      <c r="Q54" s="920">
        <v>92</v>
      </c>
      <c r="R54" s="159"/>
      <c r="S54" s="801"/>
      <c r="T54" s="751"/>
      <c r="U54" s="751"/>
    </row>
    <row r="55" spans="1:21" s="29" customFormat="1" ht="12.95" customHeight="1" x14ac:dyDescent="0.2">
      <c r="A55" s="87">
        <v>93</v>
      </c>
      <c r="B55" s="101" t="s">
        <v>76</v>
      </c>
      <c r="C55" s="842">
        <f>'Einw.entwicklung (HWS)'!M54</f>
        <v>1560</v>
      </c>
      <c r="D55" s="756">
        <v>50</v>
      </c>
      <c r="E55" s="756">
        <v>55</v>
      </c>
      <c r="F55" s="756">
        <v>55</v>
      </c>
      <c r="G55" s="756">
        <v>85</v>
      </c>
      <c r="H55" s="756">
        <v>40</v>
      </c>
      <c r="I55" s="756">
        <v>130</v>
      </c>
      <c r="J55" s="756">
        <v>95</v>
      </c>
      <c r="K55" s="756">
        <v>315</v>
      </c>
      <c r="L55" s="756">
        <v>340</v>
      </c>
      <c r="M55" s="756">
        <v>105</v>
      </c>
      <c r="N55" s="756">
        <v>150</v>
      </c>
      <c r="O55" s="756">
        <v>100</v>
      </c>
      <c r="P55" s="756">
        <v>40</v>
      </c>
      <c r="Q55" s="920">
        <v>93</v>
      </c>
      <c r="R55" s="159"/>
      <c r="S55" s="801"/>
      <c r="T55" s="751"/>
      <c r="U55" s="751"/>
    </row>
    <row r="56" spans="1:21" s="29" customFormat="1" ht="12.95" customHeight="1" x14ac:dyDescent="0.2">
      <c r="A56" s="87">
        <v>94</v>
      </c>
      <c r="B56" s="101" t="s">
        <v>77</v>
      </c>
      <c r="C56" s="842">
        <f>'Einw.entwicklung (HWS)'!M55</f>
        <v>2175</v>
      </c>
      <c r="D56" s="756">
        <v>60</v>
      </c>
      <c r="E56" s="756">
        <v>55</v>
      </c>
      <c r="F56" s="756">
        <v>75</v>
      </c>
      <c r="G56" s="756">
        <v>95</v>
      </c>
      <c r="H56" s="756">
        <v>55</v>
      </c>
      <c r="I56" s="756">
        <v>170</v>
      </c>
      <c r="J56" s="756">
        <v>150</v>
      </c>
      <c r="K56" s="756">
        <v>445</v>
      </c>
      <c r="L56" s="756">
        <v>505</v>
      </c>
      <c r="M56" s="756">
        <v>150</v>
      </c>
      <c r="N56" s="756">
        <v>200</v>
      </c>
      <c r="O56" s="756">
        <v>150</v>
      </c>
      <c r="P56" s="756">
        <v>65</v>
      </c>
      <c r="Q56" s="920">
        <v>94</v>
      </c>
      <c r="R56" s="159"/>
      <c r="S56" s="801"/>
      <c r="T56" s="751"/>
      <c r="U56" s="751"/>
    </row>
    <row r="57" spans="1:21" s="29" customFormat="1" ht="12.95" customHeight="1" x14ac:dyDescent="0.2">
      <c r="A57" s="87">
        <v>101</v>
      </c>
      <c r="B57" s="101" t="s">
        <v>78</v>
      </c>
      <c r="C57" s="842">
        <f>'Einw.entwicklung (HWS)'!M56</f>
        <v>3105</v>
      </c>
      <c r="D57" s="756">
        <v>110</v>
      </c>
      <c r="E57" s="756">
        <v>115</v>
      </c>
      <c r="F57" s="756">
        <v>140</v>
      </c>
      <c r="G57" s="756">
        <v>150</v>
      </c>
      <c r="H57" s="756">
        <v>90</v>
      </c>
      <c r="I57" s="756">
        <v>235</v>
      </c>
      <c r="J57" s="756">
        <v>155</v>
      </c>
      <c r="K57" s="756">
        <v>675</v>
      </c>
      <c r="L57" s="756">
        <v>745</v>
      </c>
      <c r="M57" s="756">
        <v>225</v>
      </c>
      <c r="N57" s="756">
        <v>230</v>
      </c>
      <c r="O57" s="756">
        <v>180</v>
      </c>
      <c r="P57" s="756">
        <v>55</v>
      </c>
      <c r="Q57" s="920">
        <v>101</v>
      </c>
      <c r="R57" s="159"/>
      <c r="S57" s="801"/>
      <c r="T57" s="751"/>
      <c r="U57" s="751"/>
    </row>
    <row r="58" spans="1:21" s="29" customFormat="1" ht="12.95" customHeight="1" x14ac:dyDescent="0.2">
      <c r="A58" s="87">
        <v>102</v>
      </c>
      <c r="B58" s="101" t="s">
        <v>79</v>
      </c>
      <c r="C58" s="842">
        <f>'Einw.entwicklung (HWS)'!M57</f>
        <v>105</v>
      </c>
      <c r="D58" s="756">
        <v>5</v>
      </c>
      <c r="E58" s="756">
        <v>0</v>
      </c>
      <c r="F58" s="756">
        <v>10</v>
      </c>
      <c r="G58" s="756">
        <v>0</v>
      </c>
      <c r="H58" s="756">
        <v>5</v>
      </c>
      <c r="I58" s="756">
        <v>10</v>
      </c>
      <c r="J58" s="756">
        <v>5</v>
      </c>
      <c r="K58" s="756">
        <v>25</v>
      </c>
      <c r="L58" s="756">
        <v>25</v>
      </c>
      <c r="M58" s="756">
        <v>5</v>
      </c>
      <c r="N58" s="756">
        <v>10</v>
      </c>
      <c r="O58" s="756">
        <v>5</v>
      </c>
      <c r="P58" s="756">
        <v>0</v>
      </c>
      <c r="Q58" s="920">
        <v>102</v>
      </c>
      <c r="R58" s="159"/>
      <c r="S58" s="801"/>
      <c r="T58" s="751"/>
      <c r="U58" s="751"/>
    </row>
    <row r="59" spans="1:21" s="29" customFormat="1" ht="12.95" customHeight="1" x14ac:dyDescent="0.2">
      <c r="A59" s="87">
        <v>103</v>
      </c>
      <c r="B59" s="101" t="s">
        <v>80</v>
      </c>
      <c r="C59" s="842">
        <f>'Einw.entwicklung (HWS)'!M58</f>
        <v>870</v>
      </c>
      <c r="D59" s="756">
        <v>45</v>
      </c>
      <c r="E59" s="756">
        <v>50</v>
      </c>
      <c r="F59" s="756">
        <v>75</v>
      </c>
      <c r="G59" s="756">
        <v>55</v>
      </c>
      <c r="H59" s="756">
        <v>25</v>
      </c>
      <c r="I59" s="756">
        <v>50</v>
      </c>
      <c r="J59" s="756">
        <v>45</v>
      </c>
      <c r="K59" s="756">
        <v>250</v>
      </c>
      <c r="L59" s="756">
        <v>155</v>
      </c>
      <c r="M59" s="756">
        <v>30</v>
      </c>
      <c r="N59" s="756">
        <v>50</v>
      </c>
      <c r="O59" s="756">
        <v>35</v>
      </c>
      <c r="P59" s="756">
        <v>5</v>
      </c>
      <c r="Q59" s="920">
        <v>103</v>
      </c>
      <c r="R59" s="159"/>
      <c r="S59" s="801"/>
      <c r="T59" s="751"/>
      <c r="U59" s="751"/>
    </row>
    <row r="60" spans="1:21" s="29" customFormat="1" ht="12" customHeight="1" x14ac:dyDescent="0.2">
      <c r="A60" s="87">
        <v>105</v>
      </c>
      <c r="B60" s="101" t="s">
        <v>81</v>
      </c>
      <c r="C60" s="842">
        <f>'Einw.entwicklung (HWS)'!M59</f>
        <v>555</v>
      </c>
      <c r="D60" s="756">
        <v>25</v>
      </c>
      <c r="E60" s="756">
        <v>25</v>
      </c>
      <c r="F60" s="756">
        <v>20</v>
      </c>
      <c r="G60" s="756">
        <v>40</v>
      </c>
      <c r="H60" s="756">
        <v>15</v>
      </c>
      <c r="I60" s="756">
        <v>25</v>
      </c>
      <c r="J60" s="756">
        <v>20</v>
      </c>
      <c r="K60" s="756">
        <v>120</v>
      </c>
      <c r="L60" s="756">
        <v>125</v>
      </c>
      <c r="M60" s="756">
        <v>35</v>
      </c>
      <c r="N60" s="756">
        <v>65</v>
      </c>
      <c r="O60" s="756">
        <v>30</v>
      </c>
      <c r="P60" s="756">
        <v>10</v>
      </c>
      <c r="Q60" s="920">
        <v>105</v>
      </c>
      <c r="R60" s="159"/>
      <c r="S60" s="801"/>
      <c r="T60" s="751"/>
      <c r="U60" s="751"/>
    </row>
    <row r="61" spans="1:21" s="29" customFormat="1" ht="12.95" customHeight="1" x14ac:dyDescent="0.2">
      <c r="A61" s="87">
        <v>106</v>
      </c>
      <c r="B61" s="101" t="s">
        <v>82</v>
      </c>
      <c r="C61" s="842">
        <f>'Einw.entwicklung (HWS)'!M60</f>
        <v>945</v>
      </c>
      <c r="D61" s="756">
        <v>35</v>
      </c>
      <c r="E61" s="756">
        <v>35</v>
      </c>
      <c r="F61" s="756">
        <v>50</v>
      </c>
      <c r="G61" s="756">
        <v>35</v>
      </c>
      <c r="H61" s="756">
        <v>15</v>
      </c>
      <c r="I61" s="756">
        <v>50</v>
      </c>
      <c r="J61" s="756">
        <v>50</v>
      </c>
      <c r="K61" s="756">
        <v>215</v>
      </c>
      <c r="L61" s="756">
        <v>180</v>
      </c>
      <c r="M61" s="756">
        <v>80</v>
      </c>
      <c r="N61" s="756">
        <v>100</v>
      </c>
      <c r="O61" s="756">
        <v>70</v>
      </c>
      <c r="P61" s="756">
        <v>30</v>
      </c>
      <c r="Q61" s="920">
        <v>106</v>
      </c>
      <c r="R61" s="159"/>
      <c r="S61" s="801"/>
      <c r="T61" s="751"/>
      <c r="U61" s="751"/>
    </row>
    <row r="62" spans="1:21" s="29" customFormat="1" ht="12" customHeight="1" x14ac:dyDescent="0.2">
      <c r="A62" s="87">
        <v>107</v>
      </c>
      <c r="B62" s="101" t="s">
        <v>83</v>
      </c>
      <c r="C62" s="842">
        <f>'Einw.entwicklung (HWS)'!M61</f>
        <v>2140</v>
      </c>
      <c r="D62" s="756">
        <v>45</v>
      </c>
      <c r="E62" s="756">
        <v>60</v>
      </c>
      <c r="F62" s="756">
        <v>95</v>
      </c>
      <c r="G62" s="756">
        <v>120</v>
      </c>
      <c r="H62" s="756">
        <v>70</v>
      </c>
      <c r="I62" s="756">
        <v>160</v>
      </c>
      <c r="J62" s="756">
        <v>90</v>
      </c>
      <c r="K62" s="756">
        <v>430</v>
      </c>
      <c r="L62" s="756">
        <v>570</v>
      </c>
      <c r="M62" s="756">
        <v>120</v>
      </c>
      <c r="N62" s="756">
        <v>190</v>
      </c>
      <c r="O62" s="756">
        <v>150</v>
      </c>
      <c r="P62" s="756">
        <v>40</v>
      </c>
      <c r="Q62" s="920">
        <v>107</v>
      </c>
      <c r="R62" s="159"/>
      <c r="S62" s="801"/>
      <c r="T62" s="751"/>
      <c r="U62" s="751"/>
    </row>
    <row r="63" spans="1:21" s="29" customFormat="1" ht="12.95" customHeight="1" x14ac:dyDescent="0.2">
      <c r="A63" s="87">
        <v>108</v>
      </c>
      <c r="B63" s="101" t="s">
        <v>84</v>
      </c>
      <c r="C63" s="842">
        <f>'Einw.entwicklung (HWS)'!M62</f>
        <v>1055</v>
      </c>
      <c r="D63" s="756">
        <v>30</v>
      </c>
      <c r="E63" s="756">
        <v>30</v>
      </c>
      <c r="F63" s="756">
        <v>35</v>
      </c>
      <c r="G63" s="756">
        <v>45</v>
      </c>
      <c r="H63" s="756">
        <v>30</v>
      </c>
      <c r="I63" s="756">
        <v>80</v>
      </c>
      <c r="J63" s="756">
        <v>50</v>
      </c>
      <c r="K63" s="756">
        <v>195</v>
      </c>
      <c r="L63" s="756">
        <v>240</v>
      </c>
      <c r="M63" s="756">
        <v>85</v>
      </c>
      <c r="N63" s="756">
        <v>125</v>
      </c>
      <c r="O63" s="756">
        <v>90</v>
      </c>
      <c r="P63" s="756">
        <v>20</v>
      </c>
      <c r="Q63" s="920">
        <v>108</v>
      </c>
      <c r="R63" s="159"/>
      <c r="S63" s="801"/>
      <c r="T63" s="751"/>
      <c r="U63" s="751"/>
    </row>
    <row r="64" spans="1:21" s="29" customFormat="1" ht="10.9" customHeight="1" x14ac:dyDescent="0.2">
      <c r="A64" s="87">
        <v>109</v>
      </c>
      <c r="B64" s="101" t="s">
        <v>145</v>
      </c>
      <c r="C64" s="842">
        <f>'Einw.entwicklung (HWS)'!M63</f>
        <v>535</v>
      </c>
      <c r="D64" s="756">
        <v>15</v>
      </c>
      <c r="E64" s="756">
        <v>15</v>
      </c>
      <c r="F64" s="756">
        <v>20</v>
      </c>
      <c r="G64" s="756">
        <v>40</v>
      </c>
      <c r="H64" s="756">
        <v>35</v>
      </c>
      <c r="I64" s="756">
        <v>45</v>
      </c>
      <c r="J64" s="756">
        <v>20</v>
      </c>
      <c r="K64" s="756">
        <v>95</v>
      </c>
      <c r="L64" s="756">
        <v>165</v>
      </c>
      <c r="M64" s="756">
        <v>25</v>
      </c>
      <c r="N64" s="756">
        <v>40</v>
      </c>
      <c r="O64" s="756">
        <v>15</v>
      </c>
      <c r="P64" s="756">
        <v>5</v>
      </c>
      <c r="Q64" s="920">
        <v>109</v>
      </c>
      <c r="R64" s="159"/>
      <c r="S64" s="801"/>
      <c r="T64" s="751"/>
      <c r="U64" s="751"/>
    </row>
    <row r="65" spans="1:21" s="29" customFormat="1" ht="12" customHeight="1" x14ac:dyDescent="0.2">
      <c r="A65" s="87">
        <v>111</v>
      </c>
      <c r="B65" s="101" t="s">
        <v>85</v>
      </c>
      <c r="C65" s="842">
        <f>'Einw.entwicklung (HWS)'!M64</f>
        <v>4485</v>
      </c>
      <c r="D65" s="756">
        <v>155</v>
      </c>
      <c r="E65" s="756">
        <v>110</v>
      </c>
      <c r="F65" s="756">
        <v>135</v>
      </c>
      <c r="G65" s="756">
        <v>135</v>
      </c>
      <c r="H65" s="756">
        <v>95</v>
      </c>
      <c r="I65" s="756">
        <v>300</v>
      </c>
      <c r="J65" s="756">
        <v>380</v>
      </c>
      <c r="K65" s="756">
        <v>1195</v>
      </c>
      <c r="L65" s="756">
        <v>820</v>
      </c>
      <c r="M65" s="756">
        <v>280</v>
      </c>
      <c r="N65" s="756">
        <v>445</v>
      </c>
      <c r="O65" s="756">
        <v>325</v>
      </c>
      <c r="P65" s="756">
        <v>110</v>
      </c>
      <c r="Q65" s="920">
        <v>111</v>
      </c>
      <c r="R65" s="159"/>
      <c r="S65" s="801"/>
      <c r="T65" s="751"/>
      <c r="U65" s="751"/>
    </row>
    <row r="66" spans="1:21" s="29" customFormat="1" ht="11.45" customHeight="1" x14ac:dyDescent="0.2">
      <c r="A66" s="87">
        <v>112</v>
      </c>
      <c r="B66" s="101" t="s">
        <v>86</v>
      </c>
      <c r="C66" s="842">
        <f>'Einw.entwicklung (HWS)'!M65</f>
        <v>5340</v>
      </c>
      <c r="D66" s="756">
        <v>215</v>
      </c>
      <c r="E66" s="756">
        <v>170</v>
      </c>
      <c r="F66" s="756">
        <v>210</v>
      </c>
      <c r="G66" s="756">
        <v>185</v>
      </c>
      <c r="H66" s="756">
        <v>105</v>
      </c>
      <c r="I66" s="756">
        <v>330</v>
      </c>
      <c r="J66" s="756">
        <v>400</v>
      </c>
      <c r="K66" s="756">
        <v>1465</v>
      </c>
      <c r="L66" s="756">
        <v>975</v>
      </c>
      <c r="M66" s="756">
        <v>290</v>
      </c>
      <c r="N66" s="756">
        <v>490</v>
      </c>
      <c r="O66" s="756">
        <v>375</v>
      </c>
      <c r="P66" s="756">
        <v>130</v>
      </c>
      <c r="Q66" s="920">
        <v>112</v>
      </c>
      <c r="R66" s="159"/>
      <c r="S66" s="801"/>
      <c r="T66" s="751"/>
      <c r="U66" s="751"/>
    </row>
    <row r="67" spans="1:21" s="29" customFormat="1" ht="11.45" customHeight="1" x14ac:dyDescent="0.2">
      <c r="A67" s="87">
        <v>113</v>
      </c>
      <c r="B67" s="101" t="s">
        <v>87</v>
      </c>
      <c r="C67" s="842">
        <f>'Einw.entwicklung (HWS)'!M66</f>
        <v>495</v>
      </c>
      <c r="D67" s="756">
        <v>15</v>
      </c>
      <c r="E67" s="756">
        <v>20</v>
      </c>
      <c r="F67" s="756">
        <v>20</v>
      </c>
      <c r="G67" s="756">
        <v>35</v>
      </c>
      <c r="H67" s="756">
        <v>20</v>
      </c>
      <c r="I67" s="756">
        <v>30</v>
      </c>
      <c r="J67" s="756">
        <v>40</v>
      </c>
      <c r="K67" s="756">
        <v>140</v>
      </c>
      <c r="L67" s="756">
        <v>90</v>
      </c>
      <c r="M67" s="756">
        <v>20</v>
      </c>
      <c r="N67" s="756">
        <v>25</v>
      </c>
      <c r="O67" s="756">
        <v>25</v>
      </c>
      <c r="P67" s="756">
        <v>15</v>
      </c>
      <c r="Q67" s="920">
        <v>113</v>
      </c>
      <c r="R67" s="159"/>
      <c r="S67" s="801"/>
      <c r="T67" s="751"/>
      <c r="U67" s="751"/>
    </row>
    <row r="68" spans="1:21" s="29" customFormat="1" ht="11.45" customHeight="1" x14ac:dyDescent="0.2">
      <c r="A68" s="87">
        <v>121</v>
      </c>
      <c r="B68" s="101" t="s">
        <v>61</v>
      </c>
      <c r="C68" s="842">
        <f>'Einw.entwicklung (HWS)'!M67</f>
        <v>5975</v>
      </c>
      <c r="D68" s="756">
        <v>195</v>
      </c>
      <c r="E68" s="756">
        <v>150</v>
      </c>
      <c r="F68" s="756">
        <v>180</v>
      </c>
      <c r="G68" s="756">
        <v>195</v>
      </c>
      <c r="H68" s="756">
        <v>120</v>
      </c>
      <c r="I68" s="756">
        <v>395</v>
      </c>
      <c r="J68" s="756">
        <v>540</v>
      </c>
      <c r="K68" s="756">
        <v>1515</v>
      </c>
      <c r="L68" s="756">
        <v>1255</v>
      </c>
      <c r="M68" s="756">
        <v>370</v>
      </c>
      <c r="N68" s="756">
        <v>520</v>
      </c>
      <c r="O68" s="756">
        <v>400</v>
      </c>
      <c r="P68" s="756">
        <v>140</v>
      </c>
      <c r="Q68" s="920">
        <v>121</v>
      </c>
      <c r="R68" s="159"/>
      <c r="S68" s="801"/>
      <c r="T68" s="751"/>
      <c r="U68" s="751"/>
    </row>
    <row r="69" spans="1:21" s="29" customFormat="1" ht="11.45" customHeight="1" x14ac:dyDescent="0.2">
      <c r="A69" s="87">
        <v>122</v>
      </c>
      <c r="B69" s="101" t="s">
        <v>62</v>
      </c>
      <c r="C69" s="842">
        <f>'Einw.entwicklung (HWS)'!M68</f>
        <v>5250</v>
      </c>
      <c r="D69" s="756">
        <v>165</v>
      </c>
      <c r="E69" s="756">
        <v>155</v>
      </c>
      <c r="F69" s="756">
        <v>165</v>
      </c>
      <c r="G69" s="756">
        <v>210</v>
      </c>
      <c r="H69" s="756">
        <v>120</v>
      </c>
      <c r="I69" s="756">
        <v>375</v>
      </c>
      <c r="J69" s="756">
        <v>365</v>
      </c>
      <c r="K69" s="756">
        <v>1215</v>
      </c>
      <c r="L69" s="756">
        <v>1120</v>
      </c>
      <c r="M69" s="756">
        <v>315</v>
      </c>
      <c r="N69" s="756">
        <v>480</v>
      </c>
      <c r="O69" s="756">
        <v>410</v>
      </c>
      <c r="P69" s="756">
        <v>155</v>
      </c>
      <c r="Q69" s="920">
        <v>122</v>
      </c>
      <c r="R69" s="159"/>
      <c r="S69" s="801"/>
      <c r="T69" s="751"/>
      <c r="U69" s="751"/>
    </row>
    <row r="70" spans="1:21" s="29" customFormat="1" x14ac:dyDescent="0.2">
      <c r="A70" s="87">
        <v>123</v>
      </c>
      <c r="B70" s="101" t="s">
        <v>63</v>
      </c>
      <c r="C70" s="842">
        <f>'Einw.entwicklung (HWS)'!M69</f>
        <v>2530</v>
      </c>
      <c r="D70" s="756">
        <v>90</v>
      </c>
      <c r="E70" s="756">
        <v>65</v>
      </c>
      <c r="F70" s="756">
        <v>90</v>
      </c>
      <c r="G70" s="756">
        <v>115</v>
      </c>
      <c r="H70" s="756">
        <v>70</v>
      </c>
      <c r="I70" s="756">
        <v>195</v>
      </c>
      <c r="J70" s="756">
        <v>165</v>
      </c>
      <c r="K70" s="756">
        <v>535</v>
      </c>
      <c r="L70" s="756">
        <v>570</v>
      </c>
      <c r="M70" s="756">
        <v>170</v>
      </c>
      <c r="N70" s="756">
        <v>250</v>
      </c>
      <c r="O70" s="756">
        <v>165</v>
      </c>
      <c r="P70" s="756">
        <v>50</v>
      </c>
      <c r="Q70" s="920">
        <v>123</v>
      </c>
      <c r="R70" s="159"/>
      <c r="S70" s="801"/>
      <c r="T70" s="751"/>
      <c r="U70" s="751"/>
    </row>
    <row r="71" spans="1:21" s="29" customFormat="1" ht="8.25" customHeight="1" x14ac:dyDescent="0.2">
      <c r="A71" s="87"/>
      <c r="B71" s="101"/>
      <c r="C71" s="755"/>
      <c r="D71" s="921"/>
      <c r="E71" s="921"/>
      <c r="F71" s="921"/>
      <c r="G71" s="921"/>
      <c r="H71" s="921"/>
      <c r="I71" s="921"/>
      <c r="J71" s="921"/>
      <c r="K71" s="921"/>
      <c r="L71" s="921"/>
      <c r="M71" s="921"/>
      <c r="N71" s="921"/>
      <c r="O71" s="921"/>
      <c r="P71" s="921"/>
      <c r="Q71" s="922"/>
      <c r="R71" s="159"/>
      <c r="S71" s="801"/>
      <c r="T71" s="751"/>
    </row>
    <row r="72" spans="1:21" s="23" customFormat="1" x14ac:dyDescent="0.2">
      <c r="A72" s="85">
        <v>1</v>
      </c>
      <c r="B72" s="144" t="s">
        <v>2</v>
      </c>
      <c r="C72" s="131">
        <f>'Einw.entwicklung (HWS)'!M71</f>
        <v>14690</v>
      </c>
      <c r="D72" s="131">
        <v>425</v>
      </c>
      <c r="E72" s="71">
        <v>315</v>
      </c>
      <c r="F72" s="71">
        <v>405</v>
      </c>
      <c r="G72" s="71">
        <v>465</v>
      </c>
      <c r="H72" s="71">
        <v>300</v>
      </c>
      <c r="I72" s="71">
        <v>1370</v>
      </c>
      <c r="J72" s="71">
        <v>1450</v>
      </c>
      <c r="K72" s="71">
        <v>3825</v>
      </c>
      <c r="L72" s="71">
        <v>2810</v>
      </c>
      <c r="M72" s="71">
        <v>745</v>
      </c>
      <c r="N72" s="71">
        <v>1115</v>
      </c>
      <c r="O72" s="71">
        <v>970</v>
      </c>
      <c r="P72" s="71">
        <v>495</v>
      </c>
      <c r="Q72" s="923">
        <v>1</v>
      </c>
      <c r="R72" s="160"/>
      <c r="S72" s="801"/>
      <c r="T72" s="751"/>
    </row>
    <row r="73" spans="1:21" s="23" customFormat="1" ht="12" customHeight="1" x14ac:dyDescent="0.2">
      <c r="A73" s="85">
        <v>2</v>
      </c>
      <c r="B73" s="144" t="s">
        <v>6</v>
      </c>
      <c r="C73" s="131">
        <f>'Einw.entwicklung (HWS)'!M72</f>
        <v>17570</v>
      </c>
      <c r="D73" s="131">
        <v>525</v>
      </c>
      <c r="E73" s="71">
        <v>540</v>
      </c>
      <c r="F73" s="71">
        <v>660</v>
      </c>
      <c r="G73" s="71">
        <v>910</v>
      </c>
      <c r="H73" s="71">
        <v>515</v>
      </c>
      <c r="I73" s="71">
        <v>1355</v>
      </c>
      <c r="J73" s="71">
        <v>1320</v>
      </c>
      <c r="K73" s="71">
        <v>3885</v>
      </c>
      <c r="L73" s="71">
        <v>3445</v>
      </c>
      <c r="M73" s="71">
        <v>1040</v>
      </c>
      <c r="N73" s="71">
        <v>1660</v>
      </c>
      <c r="O73" s="71">
        <v>1240</v>
      </c>
      <c r="P73" s="71">
        <v>475</v>
      </c>
      <c r="Q73" s="923">
        <v>2</v>
      </c>
      <c r="R73" s="160"/>
      <c r="S73" s="801"/>
      <c r="T73" s="751"/>
    </row>
    <row r="74" spans="1:21" s="23" customFormat="1" ht="12" customHeight="1" x14ac:dyDescent="0.2">
      <c r="A74" s="85">
        <v>3</v>
      </c>
      <c r="B74" s="144" t="s">
        <v>10</v>
      </c>
      <c r="C74" s="131">
        <f>'Einw.entwicklung (HWS)'!M73</f>
        <v>20845</v>
      </c>
      <c r="D74" s="131">
        <v>635</v>
      </c>
      <c r="E74" s="71">
        <v>615</v>
      </c>
      <c r="F74" s="71">
        <v>745</v>
      </c>
      <c r="G74" s="71">
        <v>870</v>
      </c>
      <c r="H74" s="71">
        <v>535</v>
      </c>
      <c r="I74" s="71">
        <v>1750</v>
      </c>
      <c r="J74" s="71">
        <v>1870</v>
      </c>
      <c r="K74" s="71">
        <v>4770</v>
      </c>
      <c r="L74" s="71">
        <v>4065</v>
      </c>
      <c r="M74" s="71">
        <v>1185</v>
      </c>
      <c r="N74" s="71">
        <v>1920</v>
      </c>
      <c r="O74" s="71">
        <v>1420</v>
      </c>
      <c r="P74" s="71">
        <v>465</v>
      </c>
      <c r="Q74" s="923">
        <v>3</v>
      </c>
      <c r="R74" s="160"/>
      <c r="S74" s="801"/>
      <c r="T74" s="751"/>
    </row>
    <row r="75" spans="1:21" s="23" customFormat="1" ht="12.6" customHeight="1" x14ac:dyDescent="0.2">
      <c r="A75" s="85">
        <v>4</v>
      </c>
      <c r="B75" s="144" t="s">
        <v>3</v>
      </c>
      <c r="C75" s="131">
        <f>'Einw.entwicklung (HWS)'!M74</f>
        <v>18310</v>
      </c>
      <c r="D75" s="131">
        <v>660</v>
      </c>
      <c r="E75" s="71">
        <v>620</v>
      </c>
      <c r="F75" s="71">
        <v>690</v>
      </c>
      <c r="G75" s="71">
        <v>790</v>
      </c>
      <c r="H75" s="71">
        <v>420</v>
      </c>
      <c r="I75" s="71">
        <v>1410</v>
      </c>
      <c r="J75" s="71">
        <v>1375</v>
      </c>
      <c r="K75" s="71">
        <v>4340</v>
      </c>
      <c r="L75" s="71">
        <v>3580</v>
      </c>
      <c r="M75" s="71">
        <v>1035</v>
      </c>
      <c r="N75" s="71">
        <v>1545</v>
      </c>
      <c r="O75" s="71">
        <v>1375</v>
      </c>
      <c r="P75" s="71">
        <v>470</v>
      </c>
      <c r="Q75" s="923">
        <v>4</v>
      </c>
      <c r="R75" s="160"/>
      <c r="S75" s="801"/>
      <c r="T75" s="751"/>
    </row>
    <row r="76" spans="1:21" s="23" customFormat="1" ht="11.45" customHeight="1" x14ac:dyDescent="0.2">
      <c r="A76" s="85">
        <v>5</v>
      </c>
      <c r="B76" s="144" t="s">
        <v>7</v>
      </c>
      <c r="C76" s="131">
        <f>'Einw.entwicklung (HWS)'!M75</f>
        <v>10760</v>
      </c>
      <c r="D76" s="131">
        <v>345</v>
      </c>
      <c r="E76" s="71">
        <v>305</v>
      </c>
      <c r="F76" s="71">
        <v>385</v>
      </c>
      <c r="G76" s="71">
        <v>505</v>
      </c>
      <c r="H76" s="71">
        <v>295</v>
      </c>
      <c r="I76" s="71">
        <v>725</v>
      </c>
      <c r="J76" s="71">
        <v>625</v>
      </c>
      <c r="K76" s="71">
        <v>2085</v>
      </c>
      <c r="L76" s="71">
        <v>2485</v>
      </c>
      <c r="M76" s="71">
        <v>775</v>
      </c>
      <c r="N76" s="71">
        <v>975</v>
      </c>
      <c r="O76" s="71">
        <v>960</v>
      </c>
      <c r="P76" s="71">
        <v>295</v>
      </c>
      <c r="Q76" s="923">
        <v>5</v>
      </c>
      <c r="R76" s="160"/>
      <c r="S76" s="801"/>
      <c r="T76" s="751"/>
    </row>
    <row r="77" spans="1:21" s="23" customFormat="1" ht="11.45" customHeight="1" x14ac:dyDescent="0.2">
      <c r="A77" s="85">
        <v>6</v>
      </c>
      <c r="B77" s="144" t="s">
        <v>11</v>
      </c>
      <c r="C77" s="131">
        <f>'Einw.entwicklung (HWS)'!M76</f>
        <v>7220</v>
      </c>
      <c r="D77" s="131">
        <v>240</v>
      </c>
      <c r="E77" s="71">
        <v>260</v>
      </c>
      <c r="F77" s="71">
        <v>335</v>
      </c>
      <c r="G77" s="71">
        <v>390</v>
      </c>
      <c r="H77" s="71">
        <v>250</v>
      </c>
      <c r="I77" s="71">
        <v>550</v>
      </c>
      <c r="J77" s="71">
        <v>350</v>
      </c>
      <c r="K77" s="71">
        <v>1475</v>
      </c>
      <c r="L77" s="71">
        <v>1710</v>
      </c>
      <c r="M77" s="71">
        <v>440</v>
      </c>
      <c r="N77" s="71">
        <v>585</v>
      </c>
      <c r="O77" s="71">
        <v>480</v>
      </c>
      <c r="P77" s="71">
        <v>155</v>
      </c>
      <c r="Q77" s="923">
        <v>6</v>
      </c>
      <c r="R77" s="160"/>
      <c r="S77" s="801"/>
      <c r="T77" s="751"/>
    </row>
    <row r="78" spans="1:21" s="23" customFormat="1" ht="12" customHeight="1" x14ac:dyDescent="0.2">
      <c r="A78" s="85">
        <v>7</v>
      </c>
      <c r="B78" s="144" t="s">
        <v>4</v>
      </c>
      <c r="C78" s="131">
        <f>'Einw.entwicklung (HWS)'!M77</f>
        <v>4645</v>
      </c>
      <c r="D78" s="131">
        <v>155</v>
      </c>
      <c r="E78" s="71">
        <v>150</v>
      </c>
      <c r="F78" s="71">
        <v>240</v>
      </c>
      <c r="G78" s="71">
        <v>280</v>
      </c>
      <c r="H78" s="71">
        <v>145</v>
      </c>
      <c r="I78" s="71">
        <v>355</v>
      </c>
      <c r="J78" s="71">
        <v>220</v>
      </c>
      <c r="K78" s="71">
        <v>1035</v>
      </c>
      <c r="L78" s="71">
        <v>1005</v>
      </c>
      <c r="M78" s="71">
        <v>305</v>
      </c>
      <c r="N78" s="71">
        <v>380</v>
      </c>
      <c r="O78" s="71">
        <v>300</v>
      </c>
      <c r="P78" s="71">
        <v>75</v>
      </c>
      <c r="Q78" s="923">
        <v>7</v>
      </c>
      <c r="R78" s="160"/>
      <c r="S78" s="801"/>
      <c r="T78" s="751"/>
    </row>
    <row r="79" spans="1:21" s="23" customFormat="1" ht="12" customHeight="1" x14ac:dyDescent="0.2">
      <c r="A79" s="85">
        <v>8</v>
      </c>
      <c r="B79" s="144" t="s">
        <v>5</v>
      </c>
      <c r="C79" s="131">
        <f>'Einw.entwicklung (HWS)'!M78</f>
        <v>5305</v>
      </c>
      <c r="D79" s="131">
        <v>165</v>
      </c>
      <c r="E79" s="71">
        <v>170</v>
      </c>
      <c r="F79" s="71">
        <v>195</v>
      </c>
      <c r="G79" s="71">
        <v>225</v>
      </c>
      <c r="H79" s="71">
        <v>165</v>
      </c>
      <c r="I79" s="71">
        <v>415</v>
      </c>
      <c r="J79" s="71">
        <v>340</v>
      </c>
      <c r="K79" s="71">
        <v>1130</v>
      </c>
      <c r="L79" s="71">
        <v>1145</v>
      </c>
      <c r="M79" s="71">
        <v>325</v>
      </c>
      <c r="N79" s="71">
        <v>480</v>
      </c>
      <c r="O79" s="71">
        <v>385</v>
      </c>
      <c r="P79" s="71">
        <v>165</v>
      </c>
      <c r="Q79" s="923">
        <v>8</v>
      </c>
      <c r="R79" s="160"/>
      <c r="S79" s="801"/>
      <c r="T79" s="751"/>
    </row>
    <row r="80" spans="1:21" s="23" customFormat="1" ht="12.6" customHeight="1" x14ac:dyDescent="0.2">
      <c r="A80" s="85">
        <v>9</v>
      </c>
      <c r="B80" s="144" t="s">
        <v>8</v>
      </c>
      <c r="C80" s="131">
        <f>'Einw.entwicklung (HWS)'!M79</f>
        <v>5500</v>
      </c>
      <c r="D80" s="131">
        <v>200</v>
      </c>
      <c r="E80" s="71">
        <v>175</v>
      </c>
      <c r="F80" s="71">
        <v>195</v>
      </c>
      <c r="G80" s="71">
        <v>240</v>
      </c>
      <c r="H80" s="71">
        <v>150</v>
      </c>
      <c r="I80" s="71">
        <v>520</v>
      </c>
      <c r="J80" s="71">
        <v>425</v>
      </c>
      <c r="K80" s="71">
        <v>1160</v>
      </c>
      <c r="L80" s="71">
        <v>1125</v>
      </c>
      <c r="M80" s="71">
        <v>330</v>
      </c>
      <c r="N80" s="71">
        <v>495</v>
      </c>
      <c r="O80" s="71">
        <v>345</v>
      </c>
      <c r="P80" s="71">
        <v>140</v>
      </c>
      <c r="Q80" s="923">
        <v>9</v>
      </c>
      <c r="R80" s="160"/>
      <c r="S80" s="801"/>
      <c r="T80" s="751"/>
    </row>
    <row r="81" spans="1:21" s="23" customFormat="1" ht="12" customHeight="1" x14ac:dyDescent="0.2">
      <c r="A81" s="85">
        <v>10</v>
      </c>
      <c r="B81" s="144" t="s">
        <v>9</v>
      </c>
      <c r="C81" s="131">
        <f>'Einw.entwicklung (HWS)'!M80</f>
        <v>9305</v>
      </c>
      <c r="D81" s="131">
        <v>310</v>
      </c>
      <c r="E81" s="71">
        <v>335</v>
      </c>
      <c r="F81" s="71">
        <v>450</v>
      </c>
      <c r="G81" s="71">
        <v>485</v>
      </c>
      <c r="H81" s="71">
        <v>280</v>
      </c>
      <c r="I81" s="71">
        <v>650</v>
      </c>
      <c r="J81" s="71">
        <v>435</v>
      </c>
      <c r="K81" s="71">
        <v>2005</v>
      </c>
      <c r="L81" s="71">
        <v>2205</v>
      </c>
      <c r="M81" s="71">
        <v>605</v>
      </c>
      <c r="N81" s="71">
        <v>805</v>
      </c>
      <c r="O81" s="71">
        <v>575</v>
      </c>
      <c r="P81" s="71">
        <v>165</v>
      </c>
      <c r="Q81" s="923">
        <v>10</v>
      </c>
      <c r="R81" s="160"/>
      <c r="S81" s="801"/>
      <c r="T81" s="751"/>
    </row>
    <row r="82" spans="1:21" s="23" customFormat="1" ht="12" customHeight="1" x14ac:dyDescent="0.2">
      <c r="A82" s="85">
        <v>11</v>
      </c>
      <c r="B82" s="144" t="s">
        <v>113</v>
      </c>
      <c r="C82" s="131">
        <f>'Einw.entwicklung (HWS)'!M81</f>
        <v>10320</v>
      </c>
      <c r="D82" s="131">
        <v>385</v>
      </c>
      <c r="E82" s="71">
        <v>295</v>
      </c>
      <c r="F82" s="71">
        <v>360</v>
      </c>
      <c r="G82" s="71">
        <v>355</v>
      </c>
      <c r="H82" s="71">
        <v>220</v>
      </c>
      <c r="I82" s="71">
        <v>660</v>
      </c>
      <c r="J82" s="71">
        <v>825</v>
      </c>
      <c r="K82" s="71">
        <v>2805</v>
      </c>
      <c r="L82" s="71">
        <v>1885</v>
      </c>
      <c r="M82" s="71">
        <v>590</v>
      </c>
      <c r="N82" s="71">
        <v>960</v>
      </c>
      <c r="O82" s="71">
        <v>720</v>
      </c>
      <c r="P82" s="71">
        <v>260</v>
      </c>
      <c r="Q82" s="923">
        <v>11</v>
      </c>
      <c r="R82" s="160"/>
      <c r="S82" s="801"/>
      <c r="T82" s="751"/>
      <c r="U82" s="23" t="s">
        <v>349</v>
      </c>
    </row>
    <row r="83" spans="1:21" s="23" customFormat="1" x14ac:dyDescent="0.2">
      <c r="A83" s="85">
        <v>12</v>
      </c>
      <c r="B83" s="144" t="s">
        <v>165</v>
      </c>
      <c r="C83" s="131">
        <f>'Einw.entwicklung (HWS)'!M82</f>
        <v>13760</v>
      </c>
      <c r="D83" s="131">
        <v>450</v>
      </c>
      <c r="E83" s="71">
        <v>365</v>
      </c>
      <c r="F83" s="71">
        <v>450</v>
      </c>
      <c r="G83" s="71">
        <v>520</v>
      </c>
      <c r="H83" s="71">
        <v>310</v>
      </c>
      <c r="I83" s="71">
        <v>965</v>
      </c>
      <c r="J83" s="71">
        <v>1065</v>
      </c>
      <c r="K83" s="71">
        <v>3265</v>
      </c>
      <c r="L83" s="71">
        <v>2940</v>
      </c>
      <c r="M83" s="71">
        <v>855</v>
      </c>
      <c r="N83" s="71">
        <v>1255</v>
      </c>
      <c r="O83" s="71">
        <v>975</v>
      </c>
      <c r="P83" s="71">
        <v>345</v>
      </c>
      <c r="Q83" s="923">
        <v>12</v>
      </c>
      <c r="R83" s="160"/>
      <c r="S83" s="801"/>
      <c r="T83" s="751"/>
    </row>
    <row r="84" spans="1:21" s="836" customFormat="1" ht="3" customHeight="1" x14ac:dyDescent="0.2">
      <c r="A84" s="94"/>
      <c r="B84" s="99"/>
      <c r="C84" s="69"/>
      <c r="D84" s="69"/>
      <c r="E84" s="69"/>
      <c r="F84" s="69"/>
      <c r="G84" s="69"/>
      <c r="H84" s="69"/>
      <c r="I84" s="69"/>
      <c r="J84" s="69"/>
      <c r="K84" s="69"/>
      <c r="L84" s="69"/>
      <c r="M84" s="69"/>
      <c r="N84" s="69"/>
      <c r="O84" s="69"/>
      <c r="P84" s="69"/>
      <c r="Q84" s="924"/>
      <c r="R84" s="681"/>
      <c r="S84" s="100"/>
      <c r="T84" s="751"/>
    </row>
    <row r="85" spans="1:21" ht="14.25" customHeight="1" x14ac:dyDescent="0.2">
      <c r="A85" s="94"/>
      <c r="B85" s="101" t="s">
        <v>20</v>
      </c>
      <c r="C85" s="152">
        <f>SUM(C72:C83)</f>
        <v>138230</v>
      </c>
      <c r="D85" s="152">
        <f>SUM(D72:D83)</f>
        <v>4495</v>
      </c>
      <c r="E85" s="102">
        <f t="shared" ref="E85:P85" si="0">SUM(E72:E83)</f>
        <v>4145</v>
      </c>
      <c r="F85" s="102">
        <v>5110</v>
      </c>
      <c r="G85" s="102">
        <f t="shared" si="0"/>
        <v>6035</v>
      </c>
      <c r="H85" s="102">
        <f t="shared" si="0"/>
        <v>3585</v>
      </c>
      <c r="I85" s="102">
        <f t="shared" si="0"/>
        <v>10725</v>
      </c>
      <c r="J85" s="102">
        <f t="shared" si="0"/>
        <v>10300</v>
      </c>
      <c r="K85" s="102">
        <f t="shared" si="0"/>
        <v>31780</v>
      </c>
      <c r="L85" s="102">
        <f t="shared" si="0"/>
        <v>28400</v>
      </c>
      <c r="M85" s="102">
        <f t="shared" si="0"/>
        <v>8230</v>
      </c>
      <c r="N85" s="102">
        <f t="shared" si="0"/>
        <v>12175</v>
      </c>
      <c r="O85" s="102">
        <f t="shared" si="0"/>
        <v>9745</v>
      </c>
      <c r="P85" s="102">
        <f t="shared" si="0"/>
        <v>3505</v>
      </c>
      <c r="Q85" s="920" t="s">
        <v>247</v>
      </c>
      <c r="R85" s="92"/>
      <c r="S85" s="801"/>
      <c r="T85" s="751"/>
    </row>
    <row r="86" spans="1:21" ht="1.1499999999999999" customHeight="1" x14ac:dyDescent="0.2">
      <c r="A86" s="97"/>
      <c r="B86" s="96"/>
      <c r="C86" s="97"/>
      <c r="D86" s="72"/>
      <c r="E86" s="72"/>
      <c r="F86" s="72"/>
      <c r="G86" s="72"/>
      <c r="H86" s="72"/>
      <c r="I86" s="72"/>
      <c r="J86" s="72"/>
      <c r="K86" s="72"/>
      <c r="L86" s="72"/>
      <c r="M86" s="72"/>
      <c r="N86" s="72"/>
      <c r="O86" s="72"/>
      <c r="P86" s="72"/>
      <c r="Q86" s="97"/>
      <c r="R86" s="92"/>
      <c r="S86" s="92"/>
    </row>
    <row r="87" spans="1:21" ht="11.45" customHeight="1" x14ac:dyDescent="0.2">
      <c r="A87" s="65" t="s">
        <v>219</v>
      </c>
      <c r="B87" s="90"/>
      <c r="C87" s="69"/>
      <c r="D87" s="55"/>
      <c r="E87" s="55"/>
      <c r="F87" s="55"/>
      <c r="G87" s="55"/>
      <c r="H87" s="55"/>
      <c r="I87" s="55"/>
      <c r="J87" s="55"/>
      <c r="K87" s="55"/>
      <c r="L87" s="55"/>
      <c r="M87" s="55"/>
      <c r="N87" s="55"/>
      <c r="O87" s="55"/>
      <c r="P87" s="55"/>
      <c r="Q87" s="66" t="s">
        <v>234</v>
      </c>
      <c r="R87" s="92"/>
      <c r="S87" s="92"/>
    </row>
    <row r="88" spans="1:21" x14ac:dyDescent="0.2">
      <c r="A88" s="56"/>
      <c r="B88" s="90"/>
      <c r="C88" s="69"/>
      <c r="D88" s="69"/>
      <c r="E88" s="69"/>
      <c r="F88" s="56"/>
      <c r="G88" s="56"/>
      <c r="H88" s="56"/>
      <c r="I88" s="56"/>
      <c r="J88" s="56"/>
      <c r="K88" s="56"/>
      <c r="L88" s="56"/>
      <c r="M88" s="56"/>
      <c r="N88" s="56"/>
      <c r="O88" s="56"/>
      <c r="P88" s="56"/>
      <c r="Q88" s="92"/>
      <c r="R88" s="92"/>
      <c r="S88" s="92"/>
    </row>
    <row r="89" spans="1:21" x14ac:dyDescent="0.2">
      <c r="C89" s="25"/>
      <c r="D89" s="25"/>
      <c r="E89" s="25"/>
    </row>
    <row r="90" spans="1:21" x14ac:dyDescent="0.2">
      <c r="D90" s="25"/>
      <c r="E90" s="25"/>
    </row>
    <row r="91" spans="1:21" x14ac:dyDescent="0.2">
      <c r="C91" s="25"/>
      <c r="D91" s="25"/>
      <c r="E91" s="25"/>
    </row>
    <row r="92" spans="1:21" x14ac:dyDescent="0.2">
      <c r="C92" s="25"/>
      <c r="D92" s="25"/>
      <c r="E92" s="25"/>
    </row>
    <row r="93" spans="1:21" x14ac:dyDescent="0.2">
      <c r="C93" s="25"/>
    </row>
    <row r="94" spans="1:21" x14ac:dyDescent="0.2">
      <c r="C94" s="25"/>
    </row>
    <row r="95" spans="1:21" x14ac:dyDescent="0.2">
      <c r="C95" s="25"/>
    </row>
    <row r="96" spans="1:21" x14ac:dyDescent="0.2">
      <c r="C96" s="25"/>
    </row>
    <row r="97" spans="3:3" x14ac:dyDescent="0.2">
      <c r="C97" s="25"/>
    </row>
    <row r="98" spans="3:3" x14ac:dyDescent="0.2">
      <c r="C98" s="25"/>
    </row>
    <row r="99" spans="3:3" x14ac:dyDescent="0.2">
      <c r="C99" s="25"/>
    </row>
    <row r="100" spans="3:3" x14ac:dyDescent="0.2">
      <c r="C100" s="25"/>
    </row>
    <row r="101" spans="3:3" x14ac:dyDescent="0.2">
      <c r="C101" s="25"/>
    </row>
    <row r="102" spans="3:3" x14ac:dyDescent="0.2">
      <c r="C102" s="25"/>
    </row>
    <row r="103" spans="3:3" x14ac:dyDescent="0.2">
      <c r="C103" s="25"/>
    </row>
    <row r="104" spans="3:3" x14ac:dyDescent="0.2">
      <c r="C104" s="25"/>
    </row>
    <row r="105" spans="3:3" x14ac:dyDescent="0.2">
      <c r="C105" s="25"/>
    </row>
    <row r="106" spans="3:3" x14ac:dyDescent="0.2">
      <c r="C106" s="25"/>
    </row>
  </sheetData>
  <phoneticPr fontId="16" type="noConversion"/>
  <hyperlinks>
    <hyperlink ref="Q2" location="INHALT!A1" display="INHALT!A1" xr:uid="{00638DDC-0113-4AB1-A092-6DF82CD2CEB3}"/>
  </hyperlinks>
  <printOptions horizontalCentered="1"/>
  <pageMargins left="0.59055118110236227" right="0.39370078740157483" top="0.19685039370078741" bottom="0.19685039370078741" header="0.27559055118110237" footer="0.15748031496062992"/>
  <pageSetup paperSize="9" firstPageNumber="14" pageOrder="overThenDown" orientation="landscape" useFirstPageNumber="1" r:id="rId1"/>
  <headerFooter alignWithMargins="0">
    <oddFooter xml:space="preserve">&amp;CSeite &amp;P
</oddFooter>
  </headerFooter>
  <rowBreaks count="1" manualBreakCount="1">
    <brk id="4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S105"/>
  <sheetViews>
    <sheetView zoomScaleNormal="100" zoomScaleSheetLayoutView="85" workbookViewId="0">
      <pane ySplit="7" topLeftCell="A8" activePane="bottomLeft" state="frozen"/>
      <selection activeCell="A80" sqref="A80:XFD80"/>
      <selection pane="bottomLeft" activeCell="M19" sqref="A9:Q70"/>
    </sheetView>
  </sheetViews>
  <sheetFormatPr baseColWidth="10" defaultColWidth="11.42578125" defaultRowHeight="12.75" x14ac:dyDescent="0.2"/>
  <cols>
    <col min="1" max="1" width="5.85546875" style="24" customWidth="1"/>
    <col min="2" max="2" width="20.42578125" style="50" customWidth="1"/>
    <col min="3" max="3" width="7.7109375" style="24" customWidth="1"/>
    <col min="4" max="4" width="6.28515625" style="24" bestFit="1" customWidth="1"/>
    <col min="5" max="5" width="7.7109375" style="24" customWidth="1"/>
    <col min="6" max="9" width="6.140625" style="24" bestFit="1" customWidth="1"/>
    <col min="10" max="16" width="7.7109375" style="24" customWidth="1"/>
    <col min="17" max="17" width="6.28515625" style="24" customWidth="1"/>
    <col min="18" max="18" width="0" style="24" hidden="1" customWidth="1"/>
    <col min="19" max="16384" width="11.42578125" style="24"/>
  </cols>
  <sheetData>
    <row r="1" spans="1:19" ht="1.5" customHeight="1" x14ac:dyDescent="0.2">
      <c r="A1" s="1056">
        <v>44196</v>
      </c>
      <c r="B1" s="90"/>
      <c r="C1" s="56"/>
      <c r="D1" s="56"/>
      <c r="E1" s="56"/>
      <c r="F1" s="56"/>
      <c r="G1" s="56"/>
      <c r="H1" s="56"/>
      <c r="I1" s="56"/>
      <c r="J1" s="56"/>
      <c r="K1" s="56"/>
      <c r="L1" s="56"/>
      <c r="M1" s="56"/>
      <c r="N1" s="56"/>
      <c r="O1" s="56"/>
      <c r="P1" s="56"/>
      <c r="Q1" s="56"/>
      <c r="R1" s="92"/>
      <c r="S1" s="92"/>
    </row>
    <row r="2" spans="1:19" ht="13.5" customHeight="1" x14ac:dyDescent="0.25">
      <c r="A2" s="54" t="str">
        <f>CONCATENATE("Bevölkerung der Unterbezirke am ",CONCATENATE(DAY(A1),".",MONTH(A1),".",YEAR(A1))," nach Altersgruppen (prozentual)")</f>
        <v>Bevölkerung der Unterbezirke am 31.12.2020 nach Altersgruppen (prozentual)</v>
      </c>
      <c r="B2" s="90"/>
      <c r="C2" s="56"/>
      <c r="D2" s="56"/>
      <c r="E2" s="56"/>
      <c r="F2" s="56"/>
      <c r="G2" s="56"/>
      <c r="H2" s="56"/>
      <c r="I2" s="56"/>
      <c r="J2" s="56"/>
      <c r="K2" s="56"/>
      <c r="L2" s="56"/>
      <c r="M2" s="56"/>
      <c r="N2" s="56"/>
      <c r="O2" s="56"/>
      <c r="P2" s="56"/>
      <c r="Q2" s="1070" t="str">
        <f>HYPERLINK("[Kleinräumige Statistik Daten Prototyp.xlsx]INHALT!A1","zum Inhaltsverzeichnis")</f>
        <v>zum Inhaltsverzeichnis</v>
      </c>
      <c r="R2" s="92"/>
    </row>
    <row r="3" spans="1:19" ht="11.25" customHeight="1" x14ac:dyDescent="0.2">
      <c r="A3" s="56" t="s">
        <v>1</v>
      </c>
      <c r="B3" s="90"/>
      <c r="C3" s="56"/>
      <c r="D3" s="91"/>
      <c r="E3" s="91"/>
      <c r="F3" s="91"/>
      <c r="G3" s="91"/>
      <c r="H3" s="91"/>
      <c r="I3" s="91"/>
      <c r="J3" s="91"/>
      <c r="K3" s="91"/>
      <c r="L3" s="91"/>
      <c r="M3" s="91"/>
      <c r="N3" s="91"/>
      <c r="O3" s="91"/>
      <c r="P3" s="91"/>
      <c r="Q3" s="56"/>
      <c r="R3" s="92"/>
    </row>
    <row r="4" spans="1:19" ht="6" customHeight="1" x14ac:dyDescent="0.2">
      <c r="A4" s="56"/>
      <c r="B4" s="90"/>
      <c r="C4" s="56"/>
      <c r="D4" s="91"/>
      <c r="E4" s="91"/>
      <c r="F4" s="91"/>
      <c r="G4" s="91"/>
      <c r="H4" s="91"/>
      <c r="I4" s="91"/>
      <c r="J4" s="91"/>
      <c r="K4" s="91"/>
      <c r="L4" s="91"/>
      <c r="M4" s="91"/>
      <c r="N4" s="91"/>
      <c r="O4" s="91"/>
      <c r="P4" s="91"/>
      <c r="Q4" s="56"/>
      <c r="R4" s="92"/>
    </row>
    <row r="5" spans="1:19" ht="18" customHeight="1" x14ac:dyDescent="0.2">
      <c r="A5" s="156" t="s">
        <v>409</v>
      </c>
      <c r="B5" s="1151" t="s">
        <v>101</v>
      </c>
      <c r="C5" s="1148" t="s">
        <v>232</v>
      </c>
      <c r="D5" s="1149"/>
      <c r="E5" s="1149"/>
      <c r="F5" s="1149"/>
      <c r="G5" s="1149"/>
      <c r="H5" s="1149"/>
      <c r="I5" s="1149"/>
      <c r="J5" s="1149"/>
      <c r="K5" s="1149"/>
      <c r="L5" s="1149"/>
      <c r="M5" s="1149"/>
      <c r="N5" s="1149"/>
      <c r="O5" s="1149"/>
      <c r="P5" s="1150"/>
      <c r="Q5" s="156" t="s">
        <v>202</v>
      </c>
      <c r="R5" s="92"/>
    </row>
    <row r="6" spans="1:19" s="28" customFormat="1" ht="30" customHeight="1" x14ac:dyDescent="0.2">
      <c r="A6" s="157" t="s">
        <v>203</v>
      </c>
      <c r="B6" s="1152"/>
      <c r="C6" s="118" t="s">
        <v>228</v>
      </c>
      <c r="D6" s="119" t="s">
        <v>354</v>
      </c>
      <c r="E6" s="119" t="s">
        <v>355</v>
      </c>
      <c r="F6" s="119" t="s">
        <v>356</v>
      </c>
      <c r="G6" s="119" t="s">
        <v>357</v>
      </c>
      <c r="H6" s="119" t="s">
        <v>358</v>
      </c>
      <c r="I6" s="119" t="s">
        <v>359</v>
      </c>
      <c r="J6" s="119" t="s">
        <v>360</v>
      </c>
      <c r="K6" s="119" t="s">
        <v>361</v>
      </c>
      <c r="L6" s="119" t="s">
        <v>362</v>
      </c>
      <c r="M6" s="119" t="s">
        <v>363</v>
      </c>
      <c r="N6" s="119" t="s">
        <v>364</v>
      </c>
      <c r="O6" s="119" t="s">
        <v>112</v>
      </c>
      <c r="P6" s="119" t="s">
        <v>365</v>
      </c>
      <c r="Q6" s="157" t="s">
        <v>203</v>
      </c>
      <c r="R6" s="158"/>
    </row>
    <row r="7" spans="1:19" s="28" customFormat="1" ht="10.5" customHeight="1" x14ac:dyDescent="0.2">
      <c r="A7" s="150"/>
      <c r="B7" s="149"/>
      <c r="C7" s="808" t="s">
        <v>223</v>
      </c>
      <c r="D7" s="808" t="s">
        <v>223</v>
      </c>
      <c r="E7" s="808" t="s">
        <v>223</v>
      </c>
      <c r="F7" s="808" t="s">
        <v>223</v>
      </c>
      <c r="G7" s="808" t="s">
        <v>223</v>
      </c>
      <c r="H7" s="808" t="s">
        <v>223</v>
      </c>
      <c r="I7" s="808" t="s">
        <v>223</v>
      </c>
      <c r="J7" s="808" t="s">
        <v>223</v>
      </c>
      <c r="K7" s="808" t="s">
        <v>223</v>
      </c>
      <c r="L7" s="808" t="s">
        <v>223</v>
      </c>
      <c r="M7" s="808" t="s">
        <v>223</v>
      </c>
      <c r="N7" s="808" t="s">
        <v>223</v>
      </c>
      <c r="O7" s="808" t="s">
        <v>223</v>
      </c>
      <c r="P7" s="808" t="s">
        <v>223</v>
      </c>
      <c r="Q7" s="148"/>
      <c r="R7" s="158"/>
    </row>
    <row r="8" spans="1:19" s="28" customFormat="1" ht="3" customHeight="1" x14ac:dyDescent="0.2">
      <c r="A8" s="68"/>
      <c r="B8" s="98"/>
      <c r="C8" s="68"/>
      <c r="D8" s="68"/>
      <c r="E8" s="68"/>
      <c r="F8" s="68"/>
      <c r="G8" s="68"/>
      <c r="H8" s="68"/>
      <c r="I8" s="68"/>
      <c r="J8" s="68"/>
      <c r="K8" s="68"/>
      <c r="L8" s="68"/>
      <c r="M8" s="68"/>
      <c r="N8" s="68"/>
      <c r="O8" s="68"/>
      <c r="P8" s="68"/>
      <c r="Q8" s="68"/>
      <c r="R8" s="158"/>
    </row>
    <row r="9" spans="1:19" s="29" customFormat="1" ht="11.1" customHeight="1" x14ac:dyDescent="0.2">
      <c r="A9" s="87">
        <v>10</v>
      </c>
      <c r="B9" s="101" t="s">
        <v>37</v>
      </c>
      <c r="C9" s="757">
        <v>100</v>
      </c>
      <c r="D9" s="758">
        <v>3.5580524344569286</v>
      </c>
      <c r="E9" s="758">
        <v>2.0599250936329585</v>
      </c>
      <c r="F9" s="758">
        <v>2.0599250936329585</v>
      </c>
      <c r="G9" s="758">
        <v>1.6853932584269662</v>
      </c>
      <c r="H9" s="758">
        <v>1.3108614232209739</v>
      </c>
      <c r="I9" s="758">
        <v>4.3071161048689142</v>
      </c>
      <c r="J9" s="758">
        <v>11.04868913857678</v>
      </c>
      <c r="K9" s="758">
        <v>28.651685393258425</v>
      </c>
      <c r="L9" s="758">
        <v>20.786516853932586</v>
      </c>
      <c r="M9" s="758">
        <v>4.4943820224719104</v>
      </c>
      <c r="N9" s="758">
        <v>9.9250936329588022</v>
      </c>
      <c r="O9" s="758">
        <v>7.4906367041198507</v>
      </c>
      <c r="P9" s="758">
        <v>2.6217228464419478</v>
      </c>
      <c r="Q9" s="153">
        <v>10</v>
      </c>
      <c r="R9" s="159"/>
    </row>
    <row r="10" spans="1:19" s="29" customFormat="1" ht="11.1" customHeight="1" x14ac:dyDescent="0.2">
      <c r="A10" s="87">
        <v>11</v>
      </c>
      <c r="B10" s="101" t="s">
        <v>38</v>
      </c>
      <c r="C10" s="757">
        <v>100</v>
      </c>
      <c r="D10" s="758">
        <v>1.2345679012345678</v>
      </c>
      <c r="E10" s="758">
        <v>2.0282186948853616</v>
      </c>
      <c r="F10" s="758">
        <v>2.2927689594356258</v>
      </c>
      <c r="G10" s="758">
        <v>2.6455026455026456</v>
      </c>
      <c r="H10" s="758">
        <v>1.1463844797178129</v>
      </c>
      <c r="I10" s="758">
        <v>13.756613756613756</v>
      </c>
      <c r="J10" s="758">
        <v>15.784832451499117</v>
      </c>
      <c r="K10" s="758">
        <v>22.839506172839506</v>
      </c>
      <c r="L10" s="758">
        <v>15.520282186948853</v>
      </c>
      <c r="M10" s="758">
        <v>2.7336860670194003</v>
      </c>
      <c r="N10" s="758">
        <v>7.6719576719576716</v>
      </c>
      <c r="O10" s="758">
        <v>6.3492063492063489</v>
      </c>
      <c r="P10" s="758">
        <v>5.996472663139329</v>
      </c>
      <c r="Q10" s="153">
        <v>11</v>
      </c>
      <c r="R10" s="159"/>
    </row>
    <row r="11" spans="1:19" s="29" customFormat="1" ht="11.1" customHeight="1" x14ac:dyDescent="0.2">
      <c r="A11" s="87">
        <v>12</v>
      </c>
      <c r="B11" s="101" t="s">
        <v>90</v>
      </c>
      <c r="C11" s="757">
        <v>100</v>
      </c>
      <c r="D11" s="758">
        <v>3.3721898417985017</v>
      </c>
      <c r="E11" s="758">
        <v>1.9983347210657785</v>
      </c>
      <c r="F11" s="758">
        <v>2.2064945878434639</v>
      </c>
      <c r="G11" s="758">
        <v>2.2897585345545379</v>
      </c>
      <c r="H11" s="758">
        <v>1.2489592006661114</v>
      </c>
      <c r="I11" s="758">
        <v>8.3263946711074102</v>
      </c>
      <c r="J11" s="758">
        <v>13.197335553705244</v>
      </c>
      <c r="K11" s="758">
        <v>29.975020815986682</v>
      </c>
      <c r="L11" s="758">
        <v>15.653621981681932</v>
      </c>
      <c r="M11" s="758">
        <v>3.413821815154038</v>
      </c>
      <c r="N11" s="758">
        <v>5.2456286427976684</v>
      </c>
      <c r="O11" s="758">
        <v>7.1606994171523732</v>
      </c>
      <c r="P11" s="758">
        <v>5.9117402164862618</v>
      </c>
      <c r="Q11" s="153">
        <v>12</v>
      </c>
      <c r="R11" s="159"/>
      <c r="S11" s="24"/>
    </row>
    <row r="12" spans="1:19" s="29" customFormat="1" ht="11.1" customHeight="1" x14ac:dyDescent="0.2">
      <c r="A12" s="87">
        <v>13</v>
      </c>
      <c r="B12" s="101" t="s">
        <v>39</v>
      </c>
      <c r="C12" s="757">
        <v>100</v>
      </c>
      <c r="D12" s="758">
        <v>1.5873015873015872</v>
      </c>
      <c r="E12" s="758">
        <v>1.5873015873015872</v>
      </c>
      <c r="F12" s="758">
        <v>1.3227513227513228</v>
      </c>
      <c r="G12" s="758">
        <v>3.4391534391534391</v>
      </c>
      <c r="H12" s="758">
        <v>2.1164021164021163</v>
      </c>
      <c r="I12" s="758">
        <v>14.285714285714285</v>
      </c>
      <c r="J12" s="758">
        <v>12.962962962962962</v>
      </c>
      <c r="K12" s="758">
        <v>32.010582010582013</v>
      </c>
      <c r="L12" s="758">
        <v>15.343915343915343</v>
      </c>
      <c r="M12" s="758">
        <v>2.9100529100529098</v>
      </c>
      <c r="N12" s="758">
        <v>7.1428571428571423</v>
      </c>
      <c r="O12" s="758">
        <v>3.9682539682539679</v>
      </c>
      <c r="P12" s="758">
        <v>1.3227513227513228</v>
      </c>
      <c r="Q12" s="153">
        <v>13</v>
      </c>
      <c r="R12" s="159"/>
      <c r="S12" s="24"/>
    </row>
    <row r="13" spans="1:19" s="29" customFormat="1" ht="11.1" customHeight="1" x14ac:dyDescent="0.2">
      <c r="A13" s="87">
        <v>14</v>
      </c>
      <c r="B13" s="101" t="s">
        <v>40</v>
      </c>
      <c r="C13" s="757">
        <v>100.00000000000001</v>
      </c>
      <c r="D13" s="758">
        <v>3.5480138835325881</v>
      </c>
      <c r="E13" s="758">
        <v>1.2340917855765523</v>
      </c>
      <c r="F13" s="758">
        <v>1.774006941766294</v>
      </c>
      <c r="G13" s="758">
        <v>1.2726571538758196</v>
      </c>
      <c r="H13" s="758">
        <v>1.1183956806787505</v>
      </c>
      <c r="I13" s="758">
        <v>11.492479753181643</v>
      </c>
      <c r="J13" s="758">
        <v>14.924797531816427</v>
      </c>
      <c r="K13" s="758">
        <v>33.166216737369844</v>
      </c>
      <c r="L13" s="758">
        <v>17.315850366370999</v>
      </c>
      <c r="M13" s="758">
        <v>3.895102198225993</v>
      </c>
      <c r="N13" s="758">
        <v>4.8592364057076747</v>
      </c>
      <c r="O13" s="758">
        <v>3.8179714616274585</v>
      </c>
      <c r="P13" s="758">
        <v>1.5811801002699577</v>
      </c>
      <c r="Q13" s="153">
        <v>14</v>
      </c>
      <c r="R13" s="159"/>
      <c r="S13" s="24"/>
    </row>
    <row r="14" spans="1:19" s="29" customFormat="1" ht="11.1" customHeight="1" x14ac:dyDescent="0.2">
      <c r="A14" s="87">
        <v>15</v>
      </c>
      <c r="B14" s="101" t="s">
        <v>41</v>
      </c>
      <c r="C14" s="757">
        <v>100.00000000000001</v>
      </c>
      <c r="D14" s="758">
        <v>2.4800708591674048</v>
      </c>
      <c r="E14" s="758">
        <v>2.5686448184233832</v>
      </c>
      <c r="F14" s="758">
        <v>3.9858281665190431</v>
      </c>
      <c r="G14" s="758">
        <v>5.5801594331266609</v>
      </c>
      <c r="H14" s="758">
        <v>2.9229406554472983</v>
      </c>
      <c r="I14" s="758">
        <v>6.1116031886625333</v>
      </c>
      <c r="J14" s="758">
        <v>4.1629760850310014</v>
      </c>
      <c r="K14" s="758">
        <v>17.271922054915855</v>
      </c>
      <c r="L14" s="758">
        <v>23.383525243578386</v>
      </c>
      <c r="M14" s="758">
        <v>8.148804251550045</v>
      </c>
      <c r="N14" s="758">
        <v>10.008857395925599</v>
      </c>
      <c r="O14" s="758">
        <v>9.7431355181576613</v>
      </c>
      <c r="P14" s="758">
        <v>3.6315323294951281</v>
      </c>
      <c r="Q14" s="153">
        <v>15</v>
      </c>
      <c r="R14" s="159"/>
      <c r="S14" s="24"/>
    </row>
    <row r="15" spans="1:19" s="29" customFormat="1" ht="11.1" customHeight="1" x14ac:dyDescent="0.2">
      <c r="A15" s="87">
        <v>16</v>
      </c>
      <c r="B15" s="101" t="s">
        <v>99</v>
      </c>
      <c r="C15" s="757">
        <v>99.999999999999986</v>
      </c>
      <c r="D15" s="758">
        <v>3.5069075451647183</v>
      </c>
      <c r="E15" s="758">
        <v>2.6567481402763016</v>
      </c>
      <c r="F15" s="758">
        <v>2.6567481402763016</v>
      </c>
      <c r="G15" s="758">
        <v>3.4360609280906838</v>
      </c>
      <c r="H15" s="758">
        <v>2.763018065887354</v>
      </c>
      <c r="I15" s="758">
        <v>7.2972015586255754</v>
      </c>
      <c r="J15" s="758">
        <v>5.3489195890896211</v>
      </c>
      <c r="K15" s="758">
        <v>23.202267091746371</v>
      </c>
      <c r="L15" s="758">
        <v>22.316684378320936</v>
      </c>
      <c r="M15" s="758">
        <v>5.9865391427559329</v>
      </c>
      <c r="N15" s="758">
        <v>9.8122564647538066</v>
      </c>
      <c r="O15" s="758">
        <v>8.1827842720510091</v>
      </c>
      <c r="P15" s="758">
        <v>2.8338646829613885</v>
      </c>
      <c r="Q15" s="153">
        <v>16</v>
      </c>
      <c r="R15" s="159"/>
      <c r="S15" s="28"/>
    </row>
    <row r="16" spans="1:19" s="29" customFormat="1" ht="11.1" customHeight="1" x14ac:dyDescent="0.2">
      <c r="A16" s="87">
        <v>17</v>
      </c>
      <c r="B16" s="101" t="s">
        <v>42</v>
      </c>
      <c r="C16" s="757">
        <v>100</v>
      </c>
      <c r="D16" s="758">
        <v>2.2997835497835495</v>
      </c>
      <c r="E16" s="758">
        <v>2.4621212121212119</v>
      </c>
      <c r="F16" s="758">
        <v>3.8149350649350646</v>
      </c>
      <c r="G16" s="758">
        <v>4.4642857142857144</v>
      </c>
      <c r="H16" s="758">
        <v>2.7597402597402598</v>
      </c>
      <c r="I16" s="758">
        <v>9.9025974025974026</v>
      </c>
      <c r="J16" s="758">
        <v>7.0346320346320352</v>
      </c>
      <c r="K16" s="758">
        <v>23.322510822510822</v>
      </c>
      <c r="L16" s="758">
        <v>20.238095238095237</v>
      </c>
      <c r="M16" s="758">
        <v>6.412337662337662</v>
      </c>
      <c r="N16" s="758">
        <v>8.3062770562770556</v>
      </c>
      <c r="O16" s="758">
        <v>6.2229437229437234</v>
      </c>
      <c r="P16" s="758">
        <v>2.7597402597402598</v>
      </c>
      <c r="Q16" s="153">
        <v>17</v>
      </c>
      <c r="R16" s="159"/>
      <c r="S16" s="28"/>
    </row>
    <row r="17" spans="1:19" s="29" customFormat="1" ht="11.1" customHeight="1" x14ac:dyDescent="0.2">
      <c r="A17" s="87">
        <v>21</v>
      </c>
      <c r="B17" s="101" t="s">
        <v>43</v>
      </c>
      <c r="C17" s="757">
        <v>100.00000000000001</v>
      </c>
      <c r="D17" s="758">
        <v>3.664302600472813</v>
      </c>
      <c r="E17" s="758">
        <v>3.1323877068557917</v>
      </c>
      <c r="F17" s="758">
        <v>3.4869976359338062</v>
      </c>
      <c r="G17" s="758">
        <v>3.0141843971631204</v>
      </c>
      <c r="H17" s="758">
        <v>1.8321513002364065</v>
      </c>
      <c r="I17" s="758">
        <v>7.5059101654846332</v>
      </c>
      <c r="J17" s="758">
        <v>10.99290780141844</v>
      </c>
      <c r="K17" s="758">
        <v>29.373522458628841</v>
      </c>
      <c r="L17" s="758">
        <v>18.912529550827422</v>
      </c>
      <c r="M17" s="758">
        <v>4.6099290780141837</v>
      </c>
      <c r="N17" s="758">
        <v>5.6737588652482271</v>
      </c>
      <c r="O17" s="758">
        <v>6.1465721040189125</v>
      </c>
      <c r="P17" s="758">
        <v>1.6548463356973995</v>
      </c>
      <c r="Q17" s="153">
        <v>21</v>
      </c>
      <c r="R17" s="159"/>
      <c r="S17" s="28"/>
    </row>
    <row r="18" spans="1:19" s="29" customFormat="1" ht="11.1" customHeight="1" x14ac:dyDescent="0.2">
      <c r="A18" s="87">
        <v>22</v>
      </c>
      <c r="B18" s="101" t="s">
        <v>44</v>
      </c>
      <c r="C18" s="757">
        <v>100</v>
      </c>
      <c r="D18" s="758">
        <v>3.4296028880866429</v>
      </c>
      <c r="E18" s="758">
        <v>3.5499398315282793</v>
      </c>
      <c r="F18" s="758">
        <v>3.7304452466907341</v>
      </c>
      <c r="G18" s="758">
        <v>3.8507821901323709</v>
      </c>
      <c r="H18" s="758">
        <v>2.4669073405535502</v>
      </c>
      <c r="I18" s="758">
        <v>6.5583634175691934</v>
      </c>
      <c r="J18" s="758">
        <v>10.048134777376655</v>
      </c>
      <c r="K18" s="758">
        <v>23.525872442839951</v>
      </c>
      <c r="L18" s="758">
        <v>17.629362214199759</v>
      </c>
      <c r="M18" s="758">
        <v>4.6931407942238268</v>
      </c>
      <c r="N18" s="758">
        <v>8.8447653429602884</v>
      </c>
      <c r="O18" s="758">
        <v>6.8592057761732859</v>
      </c>
      <c r="P18" s="758">
        <v>4.8134777376654636</v>
      </c>
      <c r="Q18" s="153">
        <v>22</v>
      </c>
      <c r="R18" s="159"/>
    </row>
    <row r="19" spans="1:19" s="29" customFormat="1" ht="11.1" customHeight="1" x14ac:dyDescent="0.2">
      <c r="A19" s="87">
        <v>23</v>
      </c>
      <c r="B19" s="101" t="s">
        <v>45</v>
      </c>
      <c r="C19" s="757">
        <v>100</v>
      </c>
      <c r="D19" s="758">
        <v>2.6556776556776556</v>
      </c>
      <c r="E19" s="758">
        <v>3.4798534798534799</v>
      </c>
      <c r="F19" s="758">
        <v>4.09035409035409</v>
      </c>
      <c r="G19" s="758">
        <v>5.7692307692307692</v>
      </c>
      <c r="H19" s="758">
        <v>3.1746031746031744</v>
      </c>
      <c r="I19" s="758">
        <v>7.2344322344322354</v>
      </c>
      <c r="J19" s="758">
        <v>5.8608058608058604</v>
      </c>
      <c r="K19" s="758">
        <v>19.871794871794872</v>
      </c>
      <c r="L19" s="758">
        <v>19.68864468864469</v>
      </c>
      <c r="M19" s="758">
        <v>6.3492063492063489</v>
      </c>
      <c r="N19" s="758">
        <v>9.9816849816849818</v>
      </c>
      <c r="O19" s="758">
        <v>9.0659340659340657</v>
      </c>
      <c r="P19" s="758">
        <v>2.7777777777777777</v>
      </c>
      <c r="Q19" s="153">
        <v>23</v>
      </c>
      <c r="R19" s="159"/>
    </row>
    <row r="20" spans="1:19" s="29" customFormat="1" ht="11.1" customHeight="1" x14ac:dyDescent="0.2">
      <c r="A20" s="87">
        <v>24</v>
      </c>
      <c r="B20" s="101" t="s">
        <v>46</v>
      </c>
      <c r="C20" s="757">
        <v>100</v>
      </c>
      <c r="D20" s="758">
        <v>3.1763247598388595</v>
      </c>
      <c r="E20" s="758">
        <v>3.1143476913541988</v>
      </c>
      <c r="F20" s="758">
        <v>3.5791757049891544</v>
      </c>
      <c r="G20" s="758">
        <v>5.6089246978617915</v>
      </c>
      <c r="H20" s="758">
        <v>3.1298419584753643</v>
      </c>
      <c r="I20" s="758">
        <v>7.9640533002788967</v>
      </c>
      <c r="J20" s="758">
        <v>8.0415246358847234</v>
      </c>
      <c r="K20" s="758">
        <v>23.039975209172606</v>
      </c>
      <c r="L20" s="758">
        <v>19.398822435698793</v>
      </c>
      <c r="M20" s="758">
        <v>5.5779361636194613</v>
      </c>
      <c r="N20" s="758">
        <v>9.62193988224357</v>
      </c>
      <c r="O20" s="758">
        <v>5.6554074992252863</v>
      </c>
      <c r="P20" s="758">
        <v>2.0917260613572979</v>
      </c>
      <c r="Q20" s="153">
        <v>24</v>
      </c>
      <c r="R20" s="159"/>
      <c r="S20" s="24"/>
    </row>
    <row r="21" spans="1:19" s="29" customFormat="1" ht="11.1" customHeight="1" x14ac:dyDescent="0.2">
      <c r="A21" s="87">
        <v>25</v>
      </c>
      <c r="B21" s="101" t="s">
        <v>180</v>
      </c>
      <c r="C21" s="757">
        <v>99.999999999999986</v>
      </c>
      <c r="D21" s="758">
        <v>3.1669350509930223</v>
      </c>
      <c r="E21" s="758">
        <v>2.9522275899087491</v>
      </c>
      <c r="F21" s="758">
        <v>4.0257648953301128</v>
      </c>
      <c r="G21" s="758">
        <v>4.6162104133118627</v>
      </c>
      <c r="H21" s="758">
        <v>3.435319377348363</v>
      </c>
      <c r="I21" s="758">
        <v>8.1052066559312941</v>
      </c>
      <c r="J21" s="758">
        <v>7.3000536768652715</v>
      </c>
      <c r="K21" s="758">
        <v>21.470746108427267</v>
      </c>
      <c r="L21" s="758">
        <v>21.417069243156199</v>
      </c>
      <c r="M21" s="758">
        <v>6.5485775630703165</v>
      </c>
      <c r="N21" s="758">
        <v>9.1787439613526569</v>
      </c>
      <c r="O21" s="758">
        <v>6.2801932367149762</v>
      </c>
      <c r="P21" s="758">
        <v>1.5029522275899088</v>
      </c>
      <c r="Q21" s="153">
        <v>25</v>
      </c>
      <c r="R21" s="159"/>
      <c r="S21" s="24"/>
    </row>
    <row r="22" spans="1:19" s="29" customFormat="1" ht="11.1" customHeight="1" x14ac:dyDescent="0.2">
      <c r="A22" s="87">
        <v>26</v>
      </c>
      <c r="B22" s="101" t="s">
        <v>319</v>
      </c>
      <c r="C22" s="757">
        <v>100</v>
      </c>
      <c r="D22" s="758">
        <v>2.0221289584128193</v>
      </c>
      <c r="E22" s="758">
        <v>2.2892025944296073</v>
      </c>
      <c r="F22" s="758">
        <v>3.7390309042350243</v>
      </c>
      <c r="G22" s="758">
        <v>5.9900801220908049</v>
      </c>
      <c r="H22" s="758">
        <v>2.7851964898893553</v>
      </c>
      <c r="I22" s="758">
        <v>8.2029759633727579</v>
      </c>
      <c r="J22" s="758">
        <v>4.5784051888592145</v>
      </c>
      <c r="K22" s="758">
        <v>17.550553223960321</v>
      </c>
      <c r="L22" s="758">
        <v>20.52651659671881</v>
      </c>
      <c r="M22" s="758">
        <v>7.3254483021747419</v>
      </c>
      <c r="N22" s="758">
        <v>11.369706219000381</v>
      </c>
      <c r="O22" s="758">
        <v>9.2331171308660824</v>
      </c>
      <c r="P22" s="758">
        <v>4.3876383059900803</v>
      </c>
      <c r="Q22" s="153">
        <v>26</v>
      </c>
      <c r="R22" s="159"/>
      <c r="S22" s="24"/>
    </row>
    <row r="23" spans="1:19" s="29" customFormat="1" ht="11.1" customHeight="1" x14ac:dyDescent="0.2">
      <c r="A23" s="87">
        <v>31</v>
      </c>
      <c r="B23" s="101" t="s">
        <v>47</v>
      </c>
      <c r="C23" s="757">
        <v>100</v>
      </c>
      <c r="D23" s="758">
        <v>3.1315240083507305</v>
      </c>
      <c r="E23" s="758">
        <v>2.8966597077244258</v>
      </c>
      <c r="F23" s="758">
        <v>4.2797494780793315</v>
      </c>
      <c r="G23" s="758">
        <v>4.3580375782881005</v>
      </c>
      <c r="H23" s="758">
        <v>2.4269311064718164</v>
      </c>
      <c r="I23" s="758">
        <v>8.6116910229645107</v>
      </c>
      <c r="J23" s="758">
        <v>10.255741127348642</v>
      </c>
      <c r="K23" s="758">
        <v>23.538622129436327</v>
      </c>
      <c r="L23" s="758">
        <v>19.467640918580376</v>
      </c>
      <c r="M23" s="758">
        <v>5.036534446764092</v>
      </c>
      <c r="N23" s="758">
        <v>8.1680584551148225</v>
      </c>
      <c r="O23" s="758">
        <v>6.15866388308977</v>
      </c>
      <c r="P23" s="758">
        <v>1.6701461377870561</v>
      </c>
      <c r="Q23" s="153">
        <v>31</v>
      </c>
      <c r="R23" s="159"/>
      <c r="S23" s="24"/>
    </row>
    <row r="24" spans="1:19" s="29" customFormat="1" ht="11.1" customHeight="1" x14ac:dyDescent="0.2">
      <c r="A24" s="87">
        <v>32</v>
      </c>
      <c r="B24" s="101" t="s">
        <v>48</v>
      </c>
      <c r="C24" s="757">
        <v>100.00000000000001</v>
      </c>
      <c r="D24" s="758">
        <v>2.5601374570446733</v>
      </c>
      <c r="E24" s="758">
        <v>2.8350515463917527</v>
      </c>
      <c r="F24" s="758">
        <v>3.1099656357388317</v>
      </c>
      <c r="G24" s="758">
        <v>4.072164948453608</v>
      </c>
      <c r="H24" s="758">
        <v>2.731958762886598</v>
      </c>
      <c r="I24" s="758">
        <v>8.5738831615120272</v>
      </c>
      <c r="J24" s="758">
        <v>9.5532646048109964</v>
      </c>
      <c r="K24" s="758">
        <v>22.59450171821306</v>
      </c>
      <c r="L24" s="758">
        <v>18.195876288659793</v>
      </c>
      <c r="M24" s="758">
        <v>5.5326460481099655</v>
      </c>
      <c r="N24" s="758">
        <v>9.5017182130584192</v>
      </c>
      <c r="O24" s="758">
        <v>7.5773195876288657</v>
      </c>
      <c r="P24" s="758">
        <v>3.1615120274914088</v>
      </c>
      <c r="Q24" s="153">
        <v>32</v>
      </c>
      <c r="R24" s="159"/>
      <c r="S24" s="28"/>
    </row>
    <row r="25" spans="1:19" s="29" customFormat="1" ht="11.1" customHeight="1" x14ac:dyDescent="0.2">
      <c r="A25" s="87">
        <v>33</v>
      </c>
      <c r="B25" s="101" t="s">
        <v>181</v>
      </c>
      <c r="C25" s="757">
        <v>100</v>
      </c>
      <c r="D25" s="758">
        <v>6.3291139240506329</v>
      </c>
      <c r="E25" s="758">
        <v>2.5316455696202533</v>
      </c>
      <c r="F25" s="758">
        <v>3.79746835443038</v>
      </c>
      <c r="G25" s="758">
        <v>2.5316455696202533</v>
      </c>
      <c r="H25" s="758">
        <v>1.2658227848101267</v>
      </c>
      <c r="I25" s="758">
        <v>11.39240506329114</v>
      </c>
      <c r="J25" s="758">
        <v>18.9873417721519</v>
      </c>
      <c r="K25" s="758">
        <v>20.253164556962027</v>
      </c>
      <c r="L25" s="758">
        <v>20.253164556962027</v>
      </c>
      <c r="M25" s="758">
        <v>3.79746835443038</v>
      </c>
      <c r="N25" s="758">
        <v>6.3291139240506329</v>
      </c>
      <c r="O25" s="758">
        <v>2.5316455696202533</v>
      </c>
      <c r="P25" s="758">
        <v>0</v>
      </c>
      <c r="Q25" s="153">
        <v>33</v>
      </c>
      <c r="R25" s="159"/>
      <c r="S25" s="28"/>
    </row>
    <row r="26" spans="1:19" s="29" customFormat="1" ht="11.1" customHeight="1" x14ac:dyDescent="0.2">
      <c r="A26" s="87">
        <v>34</v>
      </c>
      <c r="B26" s="101" t="s">
        <v>49</v>
      </c>
      <c r="C26" s="757">
        <v>99.999999999999986</v>
      </c>
      <c r="D26" s="758">
        <v>3.0859995461765375</v>
      </c>
      <c r="E26" s="758">
        <v>3.108690719310188</v>
      </c>
      <c r="F26" s="758">
        <v>2.8817789879736782</v>
      </c>
      <c r="G26" s="758">
        <v>3.4263671431813023</v>
      </c>
      <c r="H26" s="758">
        <v>1.8379850238257316</v>
      </c>
      <c r="I26" s="758">
        <v>7.6696165191740411</v>
      </c>
      <c r="J26" s="758">
        <v>7.8284547311095976</v>
      </c>
      <c r="K26" s="758">
        <v>21.080099841161786</v>
      </c>
      <c r="L26" s="758">
        <v>20.626276378488768</v>
      </c>
      <c r="M26" s="758">
        <v>6.8754254594962569</v>
      </c>
      <c r="N26" s="758">
        <v>11.277513047424552</v>
      </c>
      <c r="O26" s="758">
        <v>8.2142046743816657</v>
      </c>
      <c r="P26" s="758">
        <v>2.0875879282958931</v>
      </c>
      <c r="Q26" s="153">
        <v>34</v>
      </c>
      <c r="R26" s="159"/>
      <c r="S26" s="28"/>
    </row>
    <row r="27" spans="1:19" s="29" customFormat="1" ht="11.1" customHeight="1" x14ac:dyDescent="0.2">
      <c r="A27" s="87">
        <v>35</v>
      </c>
      <c r="B27" s="101" t="s">
        <v>91</v>
      </c>
      <c r="C27" s="757">
        <v>100.00000000000001</v>
      </c>
      <c r="D27" s="758">
        <v>3.7376586741889986</v>
      </c>
      <c r="E27" s="758">
        <v>2.5035260930888574</v>
      </c>
      <c r="F27" s="758">
        <v>4.090267983074753</v>
      </c>
      <c r="G27" s="758">
        <v>4.4781382228490836</v>
      </c>
      <c r="H27" s="758">
        <v>2.8913963328631875</v>
      </c>
      <c r="I27" s="758">
        <v>9.9435825105782794</v>
      </c>
      <c r="J27" s="758">
        <v>8.5331452750352614</v>
      </c>
      <c r="K27" s="758">
        <v>24.294781382228493</v>
      </c>
      <c r="L27" s="758">
        <v>19.2524682651622</v>
      </c>
      <c r="M27" s="758">
        <v>5.535966149506347</v>
      </c>
      <c r="N27" s="758">
        <v>8.7447108603667143</v>
      </c>
      <c r="O27" s="758">
        <v>4.6191819464033852</v>
      </c>
      <c r="P27" s="758">
        <v>1.3751763046544427</v>
      </c>
      <c r="Q27" s="153">
        <v>35</v>
      </c>
      <c r="R27" s="159"/>
    </row>
    <row r="28" spans="1:19" s="29" customFormat="1" ht="11.1" customHeight="1" x14ac:dyDescent="0.2">
      <c r="A28" s="87">
        <v>36</v>
      </c>
      <c r="B28" s="101" t="s">
        <v>50</v>
      </c>
      <c r="C28" s="757">
        <v>100.00000000000001</v>
      </c>
      <c r="D28" s="758">
        <v>3.0749354005167961</v>
      </c>
      <c r="E28" s="758">
        <v>3.3074935400516794</v>
      </c>
      <c r="F28" s="758">
        <v>3.9534883720930232</v>
      </c>
      <c r="G28" s="758">
        <v>4.7803617571059425</v>
      </c>
      <c r="H28" s="758">
        <v>3.1266149870801034</v>
      </c>
      <c r="I28" s="758">
        <v>7.5968992248062017</v>
      </c>
      <c r="J28" s="758">
        <v>8.2170542635658919</v>
      </c>
      <c r="K28" s="758">
        <v>23.746770025839794</v>
      </c>
      <c r="L28" s="758">
        <v>20.413436692506458</v>
      </c>
      <c r="M28" s="758">
        <v>5.3488372093023253</v>
      </c>
      <c r="N28" s="758">
        <v>7.8811369509043923</v>
      </c>
      <c r="O28" s="758">
        <v>6.3565891472868215</v>
      </c>
      <c r="P28" s="758">
        <v>2.1963824289405682</v>
      </c>
      <c r="Q28" s="153">
        <v>36</v>
      </c>
      <c r="R28" s="159"/>
    </row>
    <row r="29" spans="1:19" s="29" customFormat="1" ht="11.1" customHeight="1" x14ac:dyDescent="0.2">
      <c r="A29" s="87">
        <v>41</v>
      </c>
      <c r="B29" s="101" t="s">
        <v>51</v>
      </c>
      <c r="C29" s="757">
        <v>100</v>
      </c>
      <c r="D29" s="758">
        <v>3.4667507091080996</v>
      </c>
      <c r="E29" s="758">
        <v>3.0255278915852504</v>
      </c>
      <c r="F29" s="758">
        <v>3.2776552158840211</v>
      </c>
      <c r="G29" s="758">
        <v>3.9079735266309488</v>
      </c>
      <c r="H29" s="758">
        <v>2.4897573274503624</v>
      </c>
      <c r="I29" s="758">
        <v>6.6183422628427362</v>
      </c>
      <c r="J29" s="758">
        <v>6.901985502678853</v>
      </c>
      <c r="K29" s="758">
        <v>22.880554680113459</v>
      </c>
      <c r="L29" s="758">
        <v>21.241727072171447</v>
      </c>
      <c r="M29" s="758">
        <v>6.901985502678853</v>
      </c>
      <c r="N29" s="758">
        <v>8.0680743775606683</v>
      </c>
      <c r="O29" s="758">
        <v>8.6038449416955558</v>
      </c>
      <c r="P29" s="758">
        <v>2.6158209895997477</v>
      </c>
      <c r="Q29" s="153">
        <v>41</v>
      </c>
      <c r="R29" s="159"/>
      <c r="S29" s="24"/>
    </row>
    <row r="30" spans="1:19" s="29" customFormat="1" ht="11.1" customHeight="1" x14ac:dyDescent="0.2">
      <c r="A30" s="87">
        <v>42</v>
      </c>
      <c r="B30" s="101" t="s">
        <v>52</v>
      </c>
      <c r="C30" s="757">
        <v>100.00000000000001</v>
      </c>
      <c r="D30" s="758">
        <v>3.1995170540295805</v>
      </c>
      <c r="E30" s="758">
        <v>3.1089646845759131</v>
      </c>
      <c r="F30" s="758">
        <v>3.8635677633564742</v>
      </c>
      <c r="G30" s="758">
        <v>3.9239360096589198</v>
      </c>
      <c r="H30" s="758">
        <v>1.9921521279806822</v>
      </c>
      <c r="I30" s="758">
        <v>6.0066405070932687</v>
      </c>
      <c r="J30" s="758">
        <v>6.3688499849079383</v>
      </c>
      <c r="K30" s="758">
        <v>21.792936915182615</v>
      </c>
      <c r="L30" s="758">
        <v>20.102626018714158</v>
      </c>
      <c r="M30" s="758">
        <v>6.5499547238152722</v>
      </c>
      <c r="N30" s="758">
        <v>9.5985511620887412</v>
      </c>
      <c r="O30" s="758">
        <v>9.9607606399034108</v>
      </c>
      <c r="P30" s="758">
        <v>3.5315424086930274</v>
      </c>
      <c r="Q30" s="153">
        <v>42</v>
      </c>
      <c r="R30" s="159"/>
      <c r="S30" s="24"/>
    </row>
    <row r="31" spans="1:19" s="29" customFormat="1" ht="11.1" customHeight="1" x14ac:dyDescent="0.2">
      <c r="A31" s="87">
        <v>43</v>
      </c>
      <c r="B31" s="101" t="s">
        <v>53</v>
      </c>
      <c r="C31" s="757">
        <v>100</v>
      </c>
      <c r="D31" s="758">
        <v>3.4199965102076431</v>
      </c>
      <c r="E31" s="758">
        <v>3.5246902809282847</v>
      </c>
      <c r="F31" s="758">
        <v>3.3327517012737742</v>
      </c>
      <c r="G31" s="758">
        <v>3.8736695166637589</v>
      </c>
      <c r="H31" s="758">
        <v>2.006630605478974</v>
      </c>
      <c r="I31" s="758">
        <v>8.0788693072762161</v>
      </c>
      <c r="J31" s="758">
        <v>8.5848891990926539</v>
      </c>
      <c r="K31" s="758">
        <v>23.346710870703195</v>
      </c>
      <c r="L31" s="758">
        <v>19.176409003664283</v>
      </c>
      <c r="M31" s="758">
        <v>5.4266271156866166</v>
      </c>
      <c r="N31" s="758">
        <v>8.9513173966149004</v>
      </c>
      <c r="O31" s="758">
        <v>7.7298900715407433</v>
      </c>
      <c r="P31" s="758">
        <v>2.5475484208689583</v>
      </c>
      <c r="Q31" s="153">
        <v>43</v>
      </c>
      <c r="R31" s="159"/>
      <c r="S31" s="24"/>
    </row>
    <row r="32" spans="1:19" s="29" customFormat="1" ht="11.1" customHeight="1" x14ac:dyDescent="0.2">
      <c r="A32" s="87">
        <v>44</v>
      </c>
      <c r="B32" s="101" t="s">
        <v>54</v>
      </c>
      <c r="C32" s="757">
        <v>100</v>
      </c>
      <c r="D32" s="758">
        <v>4.4128646222887067</v>
      </c>
      <c r="E32" s="758">
        <v>3.6898529045125903</v>
      </c>
      <c r="F32" s="758">
        <v>4.68711044627275</v>
      </c>
      <c r="G32" s="758">
        <v>5.285464971328846</v>
      </c>
      <c r="H32" s="758">
        <v>2.6676639242084268</v>
      </c>
      <c r="I32" s="758">
        <v>8.5764148591373726</v>
      </c>
      <c r="J32" s="758">
        <v>7.4545001246571925</v>
      </c>
      <c r="K32" s="758">
        <v>26.676639242084267</v>
      </c>
      <c r="L32" s="758">
        <v>16.105709299426575</v>
      </c>
      <c r="M32" s="758">
        <v>4.6123161306407381</v>
      </c>
      <c r="N32" s="758">
        <v>7.8534031413612562</v>
      </c>
      <c r="O32" s="758">
        <v>5.6345051109449011</v>
      </c>
      <c r="P32" s="758">
        <v>2.343555223136375</v>
      </c>
      <c r="Q32" s="153">
        <v>44</v>
      </c>
      <c r="R32" s="159"/>
      <c r="S32" s="24"/>
    </row>
    <row r="33" spans="1:19" s="29" customFormat="1" ht="11.1" customHeight="1" x14ac:dyDescent="0.2">
      <c r="A33" s="87">
        <v>45</v>
      </c>
      <c r="B33" s="101" t="s">
        <v>55</v>
      </c>
      <c r="C33" s="757">
        <v>100</v>
      </c>
      <c r="D33" s="758">
        <v>1.6</v>
      </c>
      <c r="E33" s="758">
        <v>0.8</v>
      </c>
      <c r="F33" s="758">
        <v>0</v>
      </c>
      <c r="G33" s="758">
        <v>1.6</v>
      </c>
      <c r="H33" s="758">
        <v>3.2</v>
      </c>
      <c r="I33" s="758">
        <v>8.4</v>
      </c>
      <c r="J33" s="758">
        <v>5.6000000000000005</v>
      </c>
      <c r="K33" s="758">
        <v>24</v>
      </c>
      <c r="L33" s="758">
        <v>34.4</v>
      </c>
      <c r="M33" s="758">
        <v>11.200000000000001</v>
      </c>
      <c r="N33" s="758">
        <v>6</v>
      </c>
      <c r="O33" s="758">
        <v>2</v>
      </c>
      <c r="P33" s="758">
        <v>1.2</v>
      </c>
      <c r="Q33" s="153">
        <v>45</v>
      </c>
      <c r="R33" s="159"/>
      <c r="S33" s="28"/>
    </row>
    <row r="34" spans="1:19" s="29" customFormat="1" ht="11.1" customHeight="1" x14ac:dyDescent="0.2">
      <c r="A34" s="87">
        <v>46</v>
      </c>
      <c r="B34" s="101" t="s">
        <v>56</v>
      </c>
      <c r="C34" s="757">
        <v>100.00000000000001</v>
      </c>
      <c r="D34" s="758">
        <v>3.007518796992481</v>
      </c>
      <c r="E34" s="758">
        <v>3.7593984962406015</v>
      </c>
      <c r="F34" s="758">
        <v>4.4038668098818476</v>
      </c>
      <c r="G34" s="758">
        <v>4.8335123523093451</v>
      </c>
      <c r="H34" s="758">
        <v>2.1482277121374866</v>
      </c>
      <c r="I34" s="758">
        <v>13.426423200859292</v>
      </c>
      <c r="J34" s="758">
        <v>10.311493018259936</v>
      </c>
      <c r="K34" s="758">
        <v>21.911922663802365</v>
      </c>
      <c r="L34" s="758">
        <v>21.697099892588614</v>
      </c>
      <c r="M34" s="758">
        <v>3.5445757250268528</v>
      </c>
      <c r="N34" s="758">
        <v>5.3705692803437159</v>
      </c>
      <c r="O34" s="758">
        <v>4.7261009667024707</v>
      </c>
      <c r="P34" s="758">
        <v>0.85929108485499461</v>
      </c>
      <c r="Q34" s="153">
        <v>46</v>
      </c>
      <c r="R34" s="159"/>
      <c r="S34" s="28"/>
    </row>
    <row r="35" spans="1:19" s="29" customFormat="1" ht="11.1" customHeight="1" x14ac:dyDescent="0.2">
      <c r="A35" s="87">
        <v>47</v>
      </c>
      <c r="B35" s="101" t="s">
        <v>57</v>
      </c>
      <c r="C35" s="757">
        <v>100.00000000000001</v>
      </c>
      <c r="D35" s="758">
        <v>4.1479820627802688</v>
      </c>
      <c r="E35" s="758">
        <v>3.9237668161434982</v>
      </c>
      <c r="F35" s="758">
        <v>5.3811659192825116</v>
      </c>
      <c r="G35" s="758">
        <v>5.8295964125560538</v>
      </c>
      <c r="H35" s="758"/>
      <c r="I35" s="758">
        <v>5.0448430493273539</v>
      </c>
      <c r="J35" s="758">
        <v>4.5964125560538118</v>
      </c>
      <c r="K35" s="758">
        <v>23.99103139013453</v>
      </c>
      <c r="L35" s="758">
        <v>23.094170403587444</v>
      </c>
      <c r="M35" s="758">
        <v>4.4843049327354256</v>
      </c>
      <c r="N35" s="758">
        <v>8.6322869955156953</v>
      </c>
      <c r="O35" s="758">
        <v>5.8295964125560538</v>
      </c>
      <c r="P35" s="758">
        <v>2.1300448430493271</v>
      </c>
      <c r="Q35" s="153">
        <v>47</v>
      </c>
      <c r="R35" s="159"/>
      <c r="S35" s="28"/>
    </row>
    <row r="36" spans="1:19" s="29" customFormat="1" ht="11.1" customHeight="1" x14ac:dyDescent="0.2">
      <c r="A36" s="87">
        <v>48</v>
      </c>
      <c r="B36" s="101" t="s">
        <v>58</v>
      </c>
      <c r="C36" s="757">
        <v>100</v>
      </c>
      <c r="D36" s="758">
        <v>0</v>
      </c>
      <c r="E36" s="758">
        <v>0</v>
      </c>
      <c r="F36" s="758">
        <v>0</v>
      </c>
      <c r="G36" s="758">
        <v>0</v>
      </c>
      <c r="H36" s="758">
        <v>0</v>
      </c>
      <c r="I36" s="758">
        <v>9.0909090909090917</v>
      </c>
      <c r="J36" s="758">
        <v>9.0909090909090917</v>
      </c>
      <c r="K36" s="758">
        <v>54.54545454545454</v>
      </c>
      <c r="L36" s="758">
        <v>18.181818181818183</v>
      </c>
      <c r="M36" s="758">
        <v>9.0909090909090917</v>
      </c>
      <c r="N36" s="758">
        <v>0</v>
      </c>
      <c r="O36" s="758">
        <v>0</v>
      </c>
      <c r="P36" s="758">
        <v>0</v>
      </c>
      <c r="Q36" s="153">
        <v>48</v>
      </c>
      <c r="R36" s="159"/>
    </row>
    <row r="37" spans="1:19" s="29" customFormat="1" ht="11.1" customHeight="1" x14ac:dyDescent="0.2">
      <c r="A37" s="87">
        <v>51</v>
      </c>
      <c r="B37" s="101" t="s">
        <v>59</v>
      </c>
      <c r="C37" s="757">
        <v>100.00000000000001</v>
      </c>
      <c r="D37" s="758">
        <v>3.2286598850066341</v>
      </c>
      <c r="E37" s="758">
        <v>2.4325519681556833</v>
      </c>
      <c r="F37" s="758">
        <v>3.4055727554179565</v>
      </c>
      <c r="G37" s="758">
        <v>6.2361786819991156</v>
      </c>
      <c r="H37" s="758">
        <v>3.6267138434321096</v>
      </c>
      <c r="I37" s="758">
        <v>6.147722246793454</v>
      </c>
      <c r="J37" s="758">
        <v>4.9535603715170282</v>
      </c>
      <c r="K37" s="758">
        <v>18.443166740380363</v>
      </c>
      <c r="L37" s="758">
        <v>24.546660769570984</v>
      </c>
      <c r="M37" s="758">
        <v>7.2976559044670504</v>
      </c>
      <c r="N37" s="758">
        <v>8.5802742149491387</v>
      </c>
      <c r="O37" s="758">
        <v>7.7399380804953566</v>
      </c>
      <c r="P37" s="758">
        <v>3.3613445378151261</v>
      </c>
      <c r="Q37" s="153">
        <v>51</v>
      </c>
      <c r="R37" s="159"/>
    </row>
    <row r="38" spans="1:19" s="29" customFormat="1" ht="11.1" customHeight="1" x14ac:dyDescent="0.2">
      <c r="A38" s="87">
        <v>52</v>
      </c>
      <c r="B38" s="101" t="s">
        <v>132</v>
      </c>
      <c r="C38" s="757">
        <v>100</v>
      </c>
      <c r="D38" s="758">
        <v>3.160200250312891</v>
      </c>
      <c r="E38" s="758">
        <v>2.5344180225281603</v>
      </c>
      <c r="F38" s="758">
        <v>2.9724655819774721</v>
      </c>
      <c r="G38" s="758">
        <v>3.4105131414267831</v>
      </c>
      <c r="H38" s="758">
        <v>2.3153942428035044</v>
      </c>
      <c r="I38" s="758">
        <v>6.2578222778473096</v>
      </c>
      <c r="J38" s="758">
        <v>5.6007509386733423</v>
      </c>
      <c r="K38" s="758">
        <v>19.586983729662077</v>
      </c>
      <c r="L38" s="758">
        <v>21.276595744680851</v>
      </c>
      <c r="M38" s="758">
        <v>6.6020025031289107</v>
      </c>
      <c r="N38" s="758">
        <v>10.168961201501878</v>
      </c>
      <c r="O38" s="758">
        <v>12.672090112640802</v>
      </c>
      <c r="P38" s="758">
        <v>3.4418022528160201</v>
      </c>
      <c r="Q38" s="153">
        <v>52</v>
      </c>
      <c r="R38" s="159"/>
      <c r="S38" s="24"/>
    </row>
    <row r="39" spans="1:19" s="29" customFormat="1" ht="10.9" customHeight="1" x14ac:dyDescent="0.2">
      <c r="A39" s="87">
        <v>53</v>
      </c>
      <c r="B39" s="101" t="s">
        <v>60</v>
      </c>
      <c r="C39" s="757">
        <v>100</v>
      </c>
      <c r="D39" s="758">
        <v>3.4261241970021414</v>
      </c>
      <c r="E39" s="758">
        <v>3.4796573875802999</v>
      </c>
      <c r="F39" s="758">
        <v>4.4967880085653107</v>
      </c>
      <c r="G39" s="758">
        <v>5.6745182012847968</v>
      </c>
      <c r="H39" s="758">
        <v>2.5695931477516059</v>
      </c>
      <c r="I39" s="758">
        <v>7.9229122055674521</v>
      </c>
      <c r="J39" s="758">
        <v>5.7815845824411136</v>
      </c>
      <c r="K39" s="758">
        <v>17.505353319057814</v>
      </c>
      <c r="L39" s="758">
        <v>24.62526766595289</v>
      </c>
      <c r="M39" s="758">
        <v>8.6188436830835116</v>
      </c>
      <c r="N39" s="758">
        <v>8.2441113490364017</v>
      </c>
      <c r="O39" s="758">
        <v>6.6381156316916492</v>
      </c>
      <c r="P39" s="758">
        <v>1.0171306209850108</v>
      </c>
      <c r="Q39" s="153">
        <v>53</v>
      </c>
      <c r="R39" s="159"/>
      <c r="S39" s="24"/>
    </row>
    <row r="40" spans="1:19" s="29" customFormat="1" ht="10.9" customHeight="1" x14ac:dyDescent="0.2">
      <c r="A40" s="87">
        <v>54</v>
      </c>
      <c r="B40" s="101" t="s">
        <v>135</v>
      </c>
      <c r="C40" s="757">
        <v>100.00000000000001</v>
      </c>
      <c r="D40" s="758">
        <v>3.1301482701812189</v>
      </c>
      <c r="E40" s="758">
        <v>2.8006589785831961</v>
      </c>
      <c r="F40" s="758">
        <v>2.6359143327841847</v>
      </c>
      <c r="G40" s="758">
        <v>5.6013179571663922</v>
      </c>
      <c r="H40" s="758">
        <v>2.9654036243822075</v>
      </c>
      <c r="I40" s="758">
        <v>8.731466227347612</v>
      </c>
      <c r="J40" s="758">
        <v>5.6013179571663922</v>
      </c>
      <c r="K40" s="758">
        <v>16.144975288303129</v>
      </c>
      <c r="L40" s="758">
        <v>24.711696869851728</v>
      </c>
      <c r="M40" s="758">
        <v>9.5551894563426689</v>
      </c>
      <c r="N40" s="758">
        <v>9.8846787479406917</v>
      </c>
      <c r="O40" s="758">
        <v>7.0840197693574956</v>
      </c>
      <c r="P40" s="758">
        <v>1.1532125205930808</v>
      </c>
      <c r="Q40" s="153">
        <v>54</v>
      </c>
      <c r="R40" s="159"/>
      <c r="S40" s="24"/>
    </row>
    <row r="41" spans="1:19" s="29" customFormat="1" ht="10.9" customHeight="1" x14ac:dyDescent="0.2">
      <c r="A41" s="87">
        <v>55</v>
      </c>
      <c r="B41" s="101" t="s">
        <v>166</v>
      </c>
      <c r="C41" s="757">
        <v>100</v>
      </c>
      <c r="D41" s="758">
        <v>3.0752916224814424</v>
      </c>
      <c r="E41" s="758">
        <v>3.0399434429126901</v>
      </c>
      <c r="F41" s="758">
        <v>3.7469070342877346</v>
      </c>
      <c r="G41" s="758">
        <v>4.1003888299752562</v>
      </c>
      <c r="H41" s="758">
        <v>2.6157652880876636</v>
      </c>
      <c r="I41" s="758">
        <v>6.5394132202191591</v>
      </c>
      <c r="J41" s="758">
        <v>6.8575468363379288</v>
      </c>
      <c r="K41" s="758">
        <v>21.880523153057617</v>
      </c>
      <c r="L41" s="758">
        <v>22.693531283138917</v>
      </c>
      <c r="M41" s="758">
        <v>6.3980205019441501</v>
      </c>
      <c r="N41" s="758">
        <v>8.5896076352067858</v>
      </c>
      <c r="O41" s="758">
        <v>7.5291622481442211</v>
      </c>
      <c r="P41" s="758">
        <v>2.9338989042064334</v>
      </c>
      <c r="Q41" s="153">
        <v>55</v>
      </c>
      <c r="R41" s="159"/>
      <c r="S41" s="24"/>
    </row>
    <row r="42" spans="1:19" s="29" customFormat="1" ht="10.9" customHeight="1" x14ac:dyDescent="0.2">
      <c r="A42" s="87">
        <v>61</v>
      </c>
      <c r="B42" s="101" t="s">
        <v>64</v>
      </c>
      <c r="C42" s="757">
        <v>100</v>
      </c>
      <c r="D42" s="758">
        <v>2.924731182795699</v>
      </c>
      <c r="E42" s="758">
        <v>2.7096774193548385</v>
      </c>
      <c r="F42" s="758">
        <v>4</v>
      </c>
      <c r="G42" s="758">
        <v>4.817204301075269</v>
      </c>
      <c r="H42" s="758">
        <v>3.3978494623655915</v>
      </c>
      <c r="I42" s="758">
        <v>7.3118279569892479</v>
      </c>
      <c r="J42" s="758">
        <v>5.161290322580645</v>
      </c>
      <c r="K42" s="758">
        <v>18.193548387096776</v>
      </c>
      <c r="L42" s="758">
        <v>24.21505376344086</v>
      </c>
      <c r="M42" s="758">
        <v>6.3655913978494629</v>
      </c>
      <c r="N42" s="758">
        <v>9.2903225806451619</v>
      </c>
      <c r="O42" s="758">
        <v>8.086021505376344</v>
      </c>
      <c r="P42" s="758">
        <v>3.5268817204301075</v>
      </c>
      <c r="Q42" s="153">
        <v>61</v>
      </c>
      <c r="R42" s="159"/>
      <c r="S42" s="28"/>
    </row>
    <row r="43" spans="1:19" s="29" customFormat="1" ht="10.9" customHeight="1" x14ac:dyDescent="0.2">
      <c r="A43" s="87">
        <v>62</v>
      </c>
      <c r="B43" s="101" t="s">
        <v>65</v>
      </c>
      <c r="C43" s="757">
        <v>100</v>
      </c>
      <c r="D43" s="758">
        <v>3.3707865168539324</v>
      </c>
      <c r="E43" s="758">
        <v>4.5965270684371804</v>
      </c>
      <c r="F43" s="758">
        <v>5.0051072522982638</v>
      </c>
      <c r="G43" s="758">
        <v>3.9836567926455571</v>
      </c>
      <c r="H43" s="758">
        <v>2.7579162410623086</v>
      </c>
      <c r="I43" s="758">
        <v>10.112359550561797</v>
      </c>
      <c r="J43" s="758">
        <v>4.5965270684371804</v>
      </c>
      <c r="K43" s="758">
        <v>22.165474974463738</v>
      </c>
      <c r="L43" s="758">
        <v>20.020429009193055</v>
      </c>
      <c r="M43" s="758">
        <v>6.1287027579162414</v>
      </c>
      <c r="N43" s="758">
        <v>7.7630234933605724</v>
      </c>
      <c r="O43" s="758">
        <v>7.354443309499489</v>
      </c>
      <c r="P43" s="758">
        <v>2.1450459652706844</v>
      </c>
      <c r="Q43" s="153">
        <v>62</v>
      </c>
      <c r="R43" s="159"/>
      <c r="S43" s="28"/>
    </row>
    <row r="44" spans="1:19" s="29" customFormat="1" ht="10.9" customHeight="1" x14ac:dyDescent="0.2">
      <c r="A44" s="87">
        <v>63</v>
      </c>
      <c r="B44" s="101" t="s">
        <v>66</v>
      </c>
      <c r="C44" s="757">
        <v>99.999999999999986</v>
      </c>
      <c r="D44" s="758">
        <v>4.946996466431095</v>
      </c>
      <c r="E44" s="758">
        <v>4.2402826855123674</v>
      </c>
      <c r="F44" s="758">
        <v>5.3003533568904597</v>
      </c>
      <c r="G44" s="758">
        <v>4.0636042402826851</v>
      </c>
      <c r="H44" s="758">
        <v>2.4734982332155475</v>
      </c>
      <c r="I44" s="758">
        <v>7.0671378091872796</v>
      </c>
      <c r="J44" s="758">
        <v>4.0636042402826851</v>
      </c>
      <c r="K44" s="758">
        <v>24.204946996466433</v>
      </c>
      <c r="L44" s="758">
        <v>21.554770318021202</v>
      </c>
      <c r="M44" s="758">
        <v>7.2438162544169611</v>
      </c>
      <c r="N44" s="758">
        <v>7.5971731448763249</v>
      </c>
      <c r="O44" s="758">
        <v>5.830388692579505</v>
      </c>
      <c r="P44" s="758">
        <v>1.4134275618374559</v>
      </c>
      <c r="Q44" s="153">
        <v>63</v>
      </c>
      <c r="R44" s="159"/>
      <c r="S44" s="28"/>
    </row>
    <row r="45" spans="1:19" s="29" customFormat="1" ht="10.9" customHeight="1" x14ac:dyDescent="0.2">
      <c r="A45" s="87">
        <v>64</v>
      </c>
      <c r="B45" s="101" t="s">
        <v>67</v>
      </c>
      <c r="C45" s="757">
        <v>100</v>
      </c>
      <c r="D45" s="758">
        <v>4.3103448275862073</v>
      </c>
      <c r="E45" s="758">
        <v>2.2988505747126435</v>
      </c>
      <c r="F45" s="758">
        <v>6.6091954022988508</v>
      </c>
      <c r="G45" s="758">
        <v>7.4712643678160928</v>
      </c>
      <c r="H45" s="758">
        <v>5.7471264367816088</v>
      </c>
      <c r="I45" s="758">
        <v>6.6091954022988508</v>
      </c>
      <c r="J45" s="758">
        <v>4.8850574712643677</v>
      </c>
      <c r="K45" s="758">
        <v>19.540229885057471</v>
      </c>
      <c r="L45" s="758">
        <v>24.425287356321839</v>
      </c>
      <c r="M45" s="758">
        <v>6.8965517241379306</v>
      </c>
      <c r="N45" s="758">
        <v>4.5977011494252871</v>
      </c>
      <c r="O45" s="758">
        <v>6.0344827586206895</v>
      </c>
      <c r="P45" s="758">
        <v>0.57471264367816088</v>
      </c>
      <c r="Q45" s="153">
        <v>64</v>
      </c>
      <c r="R45" s="159"/>
    </row>
    <row r="46" spans="1:19" s="29" customFormat="1" ht="10.9" customHeight="1" x14ac:dyDescent="0.2">
      <c r="A46" s="87">
        <v>65</v>
      </c>
      <c r="B46" s="101" t="s">
        <v>68</v>
      </c>
      <c r="C46" s="757">
        <v>100</v>
      </c>
      <c r="D46" s="758">
        <v>2.037351443123939</v>
      </c>
      <c r="E46" s="758">
        <v>3.7351443123938877</v>
      </c>
      <c r="F46" s="758">
        <v>5.7724957555178262</v>
      </c>
      <c r="G46" s="758">
        <v>5.6027164685908319</v>
      </c>
      <c r="H46" s="758">
        <v>3.9049235993208828</v>
      </c>
      <c r="I46" s="758">
        <v>7.8098471986417657</v>
      </c>
      <c r="J46" s="758">
        <v>3.225806451612903</v>
      </c>
      <c r="K46" s="758">
        <v>20.203735144312393</v>
      </c>
      <c r="L46" s="758">
        <v>30.560271646859082</v>
      </c>
      <c r="M46" s="758">
        <v>4.7538200339558569</v>
      </c>
      <c r="N46" s="758">
        <v>6.9609507640067916</v>
      </c>
      <c r="O46" s="758">
        <v>3.9049235993208828</v>
      </c>
      <c r="P46" s="758">
        <v>1.5280135823429541</v>
      </c>
      <c r="Q46" s="153">
        <v>65</v>
      </c>
      <c r="R46" s="159"/>
    </row>
    <row r="47" spans="1:19" s="29" customFormat="1" ht="10.9" customHeight="1" x14ac:dyDescent="0.2">
      <c r="A47" s="87">
        <v>66</v>
      </c>
      <c r="B47" s="101" t="s">
        <v>69</v>
      </c>
      <c r="C47" s="757">
        <v>100.00000000000001</v>
      </c>
      <c r="D47" s="758">
        <v>3.4382767191383596</v>
      </c>
      <c r="E47" s="758">
        <v>3.9768019884009944</v>
      </c>
      <c r="F47" s="758">
        <v>4.6396023198011598</v>
      </c>
      <c r="G47" s="758">
        <v>6.4623032311516155</v>
      </c>
      <c r="H47" s="758">
        <v>3.5211267605633805</v>
      </c>
      <c r="I47" s="758">
        <v>7.1251035625517805</v>
      </c>
      <c r="J47" s="758">
        <v>5.3024026512013256</v>
      </c>
      <c r="K47" s="758">
        <v>21.209610604805302</v>
      </c>
      <c r="L47" s="758">
        <v>23.32228666114333</v>
      </c>
      <c r="M47" s="758">
        <v>5.6752278376139182</v>
      </c>
      <c r="N47" s="758">
        <v>7.995028997514499</v>
      </c>
      <c r="O47" s="758">
        <v>5.9237779618889812</v>
      </c>
      <c r="P47" s="758">
        <v>1.4084507042253522</v>
      </c>
      <c r="Q47" s="153">
        <v>66</v>
      </c>
      <c r="R47" s="159"/>
      <c r="S47" s="24"/>
    </row>
    <row r="48" spans="1:19" s="29" customFormat="1" ht="10.9" customHeight="1" x14ac:dyDescent="0.2">
      <c r="A48" s="87">
        <v>71</v>
      </c>
      <c r="B48" s="101" t="s">
        <v>70</v>
      </c>
      <c r="C48" s="757">
        <v>100.00000000000001</v>
      </c>
      <c r="D48" s="758">
        <v>3.1026252983293556</v>
      </c>
      <c r="E48" s="758">
        <v>2.8042959427207634</v>
      </c>
      <c r="F48" s="758">
        <v>4.3556085918854421</v>
      </c>
      <c r="G48" s="758">
        <v>4.5346062052505962</v>
      </c>
      <c r="H48" s="758">
        <v>3.281622911694511</v>
      </c>
      <c r="I48" s="758">
        <v>9.3675417661097846</v>
      </c>
      <c r="J48" s="758">
        <v>4.8329355608591884</v>
      </c>
      <c r="K48" s="758">
        <v>20.107398568019093</v>
      </c>
      <c r="L48" s="758">
        <v>22.374701670644392</v>
      </c>
      <c r="M48" s="758">
        <v>6.9809069212410506</v>
      </c>
      <c r="N48" s="758">
        <v>8.770883054892602</v>
      </c>
      <c r="O48" s="758">
        <v>7.7565632458233891</v>
      </c>
      <c r="P48" s="758">
        <v>1.7303102625298328</v>
      </c>
      <c r="Q48" s="153">
        <v>71</v>
      </c>
      <c r="R48" s="159"/>
      <c r="S48" s="24"/>
    </row>
    <row r="49" spans="1:19" s="29" customFormat="1" ht="10.9" customHeight="1" x14ac:dyDescent="0.2">
      <c r="A49" s="87">
        <v>72</v>
      </c>
      <c r="B49" s="101" t="s">
        <v>71</v>
      </c>
      <c r="C49" s="757">
        <v>99.999999999999986</v>
      </c>
      <c r="D49" s="758">
        <v>3.4378159757330633</v>
      </c>
      <c r="E49" s="758">
        <v>3.4378159757330633</v>
      </c>
      <c r="F49" s="758">
        <v>5.4600606673407484</v>
      </c>
      <c r="G49" s="758">
        <v>6.8082237950792042</v>
      </c>
      <c r="H49" s="758">
        <v>3.1007751937984498</v>
      </c>
      <c r="I49" s="758">
        <v>6.6059993259184369</v>
      </c>
      <c r="J49" s="758">
        <v>4.7522750252780588</v>
      </c>
      <c r="K49" s="758">
        <v>23.525446579036064</v>
      </c>
      <c r="L49" s="758">
        <v>21.30097741826761</v>
      </c>
      <c r="M49" s="758">
        <v>6.4037748567576669</v>
      </c>
      <c r="N49" s="758">
        <v>7.8193461408830478</v>
      </c>
      <c r="O49" s="758">
        <v>5.7971014492753623</v>
      </c>
      <c r="P49" s="758">
        <v>1.5503875968992249</v>
      </c>
      <c r="Q49" s="153">
        <v>72</v>
      </c>
      <c r="R49" s="159"/>
      <c r="S49" s="24"/>
    </row>
    <row r="50" spans="1:19" s="29" customFormat="1" ht="11.1" customHeight="1" x14ac:dyDescent="0.2">
      <c r="A50" s="87">
        <v>81</v>
      </c>
      <c r="B50" s="101" t="s">
        <v>5</v>
      </c>
      <c r="C50" s="757">
        <v>100</v>
      </c>
      <c r="D50" s="758">
        <v>3.008070432868672</v>
      </c>
      <c r="E50" s="758">
        <v>3.1548055759354363</v>
      </c>
      <c r="F50" s="758">
        <v>4.6955245781364638</v>
      </c>
      <c r="G50" s="758">
        <v>3.8151137197358769</v>
      </c>
      <c r="H50" s="758">
        <v>3.008070432868672</v>
      </c>
      <c r="I50" s="758">
        <v>8.4372707263389586</v>
      </c>
      <c r="J50" s="758">
        <v>6.2362435803374909</v>
      </c>
      <c r="K50" s="758">
        <v>22.083639031548056</v>
      </c>
      <c r="L50" s="758">
        <v>22.597212032281732</v>
      </c>
      <c r="M50" s="758">
        <v>5.5759354365370513</v>
      </c>
      <c r="N50" s="758">
        <v>9.0242112986060157</v>
      </c>
      <c r="O50" s="758">
        <v>6.3829787234042552</v>
      </c>
      <c r="P50" s="758">
        <v>1.9809244314013204</v>
      </c>
      <c r="Q50" s="153">
        <v>81</v>
      </c>
      <c r="R50" s="159"/>
      <c r="S50" s="24"/>
    </row>
    <row r="51" spans="1:19" s="29" customFormat="1" ht="11.1" customHeight="1" x14ac:dyDescent="0.2">
      <c r="A51" s="87">
        <v>82</v>
      </c>
      <c r="B51" s="101" t="s">
        <v>72</v>
      </c>
      <c r="C51" s="757">
        <v>100</v>
      </c>
      <c r="D51" s="758">
        <v>3.3542976939203357</v>
      </c>
      <c r="E51" s="758">
        <v>3.4800838574423483</v>
      </c>
      <c r="F51" s="758">
        <v>3.0607966457023061</v>
      </c>
      <c r="G51" s="758">
        <v>4.6960167714884697</v>
      </c>
      <c r="H51" s="758">
        <v>3.3123689727463308</v>
      </c>
      <c r="I51" s="758">
        <v>7.7987421383647799</v>
      </c>
      <c r="J51" s="758">
        <v>6.8763102725366867</v>
      </c>
      <c r="K51" s="758">
        <v>23.186582809224319</v>
      </c>
      <c r="L51" s="758">
        <v>20.838574423480082</v>
      </c>
      <c r="M51" s="758">
        <v>6.4150943396226419</v>
      </c>
      <c r="N51" s="758">
        <v>9.2243186582809216</v>
      </c>
      <c r="O51" s="758">
        <v>5.6603773584905666</v>
      </c>
      <c r="P51" s="758">
        <v>2.0964360587002098</v>
      </c>
      <c r="Q51" s="153">
        <v>82</v>
      </c>
      <c r="R51" s="159"/>
      <c r="S51" s="28"/>
    </row>
    <row r="52" spans="1:19" s="29" customFormat="1" ht="11.1" customHeight="1" x14ac:dyDescent="0.2">
      <c r="A52" s="87">
        <v>83</v>
      </c>
      <c r="B52" s="101" t="s">
        <v>73</v>
      </c>
      <c r="C52" s="757">
        <v>100</v>
      </c>
      <c r="D52" s="758">
        <v>2.8241335044929397</v>
      </c>
      <c r="E52" s="758">
        <v>2.9525032092426189</v>
      </c>
      <c r="F52" s="758">
        <v>4.0436456996148911</v>
      </c>
      <c r="G52" s="758">
        <v>3.7869062901155326</v>
      </c>
      <c r="H52" s="758">
        <v>2.7599486521181</v>
      </c>
      <c r="I52" s="758">
        <v>7.4454428754813868</v>
      </c>
      <c r="J52" s="758">
        <v>5.9050064184852378</v>
      </c>
      <c r="K52" s="758">
        <v>17.586649550706031</v>
      </c>
      <c r="L52" s="758">
        <v>21.951219512195124</v>
      </c>
      <c r="M52" s="758">
        <v>6.033376123234917</v>
      </c>
      <c r="N52" s="758">
        <v>8.7933247753530157</v>
      </c>
      <c r="O52" s="758">
        <v>10.397946084724005</v>
      </c>
      <c r="P52" s="758">
        <v>5.5198973042362001</v>
      </c>
      <c r="Q52" s="153">
        <v>83</v>
      </c>
      <c r="R52" s="159"/>
      <c r="S52" s="28"/>
    </row>
    <row r="53" spans="1:19" s="29" customFormat="1" ht="11.1" customHeight="1" x14ac:dyDescent="0.2">
      <c r="A53" s="87">
        <v>91</v>
      </c>
      <c r="B53" s="101" t="s">
        <v>74</v>
      </c>
      <c r="C53" s="757">
        <v>100</v>
      </c>
      <c r="D53" s="758">
        <v>3.90625</v>
      </c>
      <c r="E53" s="758">
        <v>3.1960227272727271</v>
      </c>
      <c r="F53" s="758">
        <v>3.6221590909090913</v>
      </c>
      <c r="G53" s="758">
        <v>3.9772727272727271</v>
      </c>
      <c r="H53" s="758">
        <v>3.6931818181818183</v>
      </c>
      <c r="I53" s="758">
        <v>9.0198863636363633</v>
      </c>
      <c r="J53" s="758">
        <v>7.7414772727272725</v>
      </c>
      <c r="K53" s="758">
        <v>22.230113636363637</v>
      </c>
      <c r="L53" s="758">
        <v>18.394886363636363</v>
      </c>
      <c r="M53" s="758">
        <v>5.1136363636363642</v>
      </c>
      <c r="N53" s="758">
        <v>10.014204545454545</v>
      </c>
      <c r="O53" s="758">
        <v>6.4630681818181825</v>
      </c>
      <c r="P53" s="758">
        <v>2.6278409090909092</v>
      </c>
      <c r="Q53" s="153">
        <v>91</v>
      </c>
      <c r="R53" s="159"/>
      <c r="S53" s="28"/>
    </row>
    <row r="54" spans="1:19" s="29" customFormat="1" ht="11.1" customHeight="1" x14ac:dyDescent="0.2">
      <c r="A54" s="87">
        <v>92</v>
      </c>
      <c r="B54" s="101" t="s">
        <v>75</v>
      </c>
      <c r="C54" s="757">
        <v>100</v>
      </c>
      <c r="D54" s="758">
        <v>10.112359550561797</v>
      </c>
      <c r="E54" s="758">
        <v>5.8988764044943816</v>
      </c>
      <c r="F54" s="758">
        <v>3.089887640449438</v>
      </c>
      <c r="G54" s="758">
        <v>1.4044943820224718</v>
      </c>
      <c r="H54" s="758">
        <v>0.84269662921348309</v>
      </c>
      <c r="I54" s="758">
        <v>25.280898876404496</v>
      </c>
      <c r="J54" s="758">
        <v>20.50561797752809</v>
      </c>
      <c r="K54" s="758">
        <v>23.876404494382022</v>
      </c>
      <c r="L54" s="758">
        <v>6.7415730337078648</v>
      </c>
      <c r="M54" s="758">
        <v>1.1235955056179776</v>
      </c>
      <c r="N54" s="758">
        <v>0.84269662921348309</v>
      </c>
      <c r="O54" s="758">
        <v>0.2808988764044944</v>
      </c>
      <c r="P54" s="758">
        <v>0</v>
      </c>
      <c r="Q54" s="153">
        <v>92</v>
      </c>
      <c r="R54" s="159"/>
    </row>
    <row r="55" spans="1:19" s="29" customFormat="1" ht="11.1" customHeight="1" x14ac:dyDescent="0.2">
      <c r="A55" s="87">
        <v>93</v>
      </c>
      <c r="B55" s="101" t="s">
        <v>76</v>
      </c>
      <c r="C55" s="757">
        <v>100.00000000000001</v>
      </c>
      <c r="D55" s="758">
        <v>3.0749519538757211</v>
      </c>
      <c r="E55" s="758">
        <v>3.4593209481101859</v>
      </c>
      <c r="F55" s="758">
        <v>3.5874439461883409</v>
      </c>
      <c r="G55" s="758">
        <v>5.5733504163997436</v>
      </c>
      <c r="H55" s="758">
        <v>2.6905829596412558</v>
      </c>
      <c r="I55" s="758">
        <v>8.3279948750800781</v>
      </c>
      <c r="J55" s="758">
        <v>6.2139654067905195</v>
      </c>
      <c r="K55" s="758">
        <v>20.051249199231261</v>
      </c>
      <c r="L55" s="758">
        <v>21.780909673286356</v>
      </c>
      <c r="M55" s="758">
        <v>6.5983344010249843</v>
      </c>
      <c r="N55" s="758">
        <v>9.6732863549007053</v>
      </c>
      <c r="O55" s="758">
        <v>6.4702114029468296</v>
      </c>
      <c r="P55" s="758">
        <v>2.498398462524023</v>
      </c>
      <c r="Q55" s="153">
        <v>93</v>
      </c>
      <c r="R55" s="159"/>
    </row>
    <row r="56" spans="1:19" s="29" customFormat="1" ht="11.1" customHeight="1" x14ac:dyDescent="0.2">
      <c r="A56" s="87">
        <v>94</v>
      </c>
      <c r="B56" s="101" t="s">
        <v>77</v>
      </c>
      <c r="C56" s="757">
        <v>100</v>
      </c>
      <c r="D56" s="758">
        <v>2.8020211299954063</v>
      </c>
      <c r="E56" s="758">
        <v>2.5264124942581532</v>
      </c>
      <c r="F56" s="758">
        <v>3.8125861276986681</v>
      </c>
      <c r="G56" s="758">
        <v>4.2719338539274236</v>
      </c>
      <c r="H56" s="758">
        <v>2.4804777216352778</v>
      </c>
      <c r="I56" s="758">
        <v>7.8548461185117127</v>
      </c>
      <c r="J56" s="758">
        <v>6.7983463481855768</v>
      </c>
      <c r="K56" s="758">
        <v>20.532843362425357</v>
      </c>
      <c r="L56" s="758">
        <v>23.15112540192926</v>
      </c>
      <c r="M56" s="758">
        <v>6.8442811208084517</v>
      </c>
      <c r="N56" s="758">
        <v>9.1410197519522285</v>
      </c>
      <c r="O56" s="758">
        <v>6.8902158934313267</v>
      </c>
      <c r="P56" s="758">
        <v>2.8938906752411575</v>
      </c>
      <c r="Q56" s="153">
        <v>94</v>
      </c>
      <c r="R56" s="159"/>
      <c r="S56" s="24"/>
    </row>
    <row r="57" spans="1:19" s="29" customFormat="1" ht="11.1" customHeight="1" x14ac:dyDescent="0.2">
      <c r="A57" s="87">
        <v>101</v>
      </c>
      <c r="B57" s="101" t="s">
        <v>78</v>
      </c>
      <c r="C57" s="757">
        <v>99.999999999999986</v>
      </c>
      <c r="D57" s="758">
        <v>3.4782608695652173</v>
      </c>
      <c r="E57" s="758">
        <v>3.7681159420289858</v>
      </c>
      <c r="F57" s="758">
        <v>4.4122383252818036</v>
      </c>
      <c r="G57" s="758">
        <v>4.8953301127214166</v>
      </c>
      <c r="H57" s="758">
        <v>2.8663446054750406</v>
      </c>
      <c r="I57" s="758">
        <v>7.5362318840579716</v>
      </c>
      <c r="J57" s="758">
        <v>4.9597423510466987</v>
      </c>
      <c r="K57" s="758">
        <v>21.77133655394525</v>
      </c>
      <c r="L57" s="758">
        <v>24.057971014492754</v>
      </c>
      <c r="M57" s="758">
        <v>7.3107890499194843</v>
      </c>
      <c r="N57" s="758">
        <v>7.3752012882447664</v>
      </c>
      <c r="O57" s="758">
        <v>5.7648953301127213</v>
      </c>
      <c r="P57" s="758">
        <v>1.8035426731078905</v>
      </c>
      <c r="Q57" s="153">
        <v>101</v>
      </c>
      <c r="R57" s="159"/>
      <c r="S57" s="24"/>
    </row>
    <row r="58" spans="1:19" s="29" customFormat="1" ht="11.1" customHeight="1" x14ac:dyDescent="0.2">
      <c r="A58" s="87">
        <v>102</v>
      </c>
      <c r="B58" s="101" t="s">
        <v>79</v>
      </c>
      <c r="C58" s="757">
        <v>100</v>
      </c>
      <c r="D58" s="758">
        <v>4.8076923076923084</v>
      </c>
      <c r="E58" s="758">
        <v>0.96153846153846156</v>
      </c>
      <c r="F58" s="758">
        <v>0.96153846153846156</v>
      </c>
      <c r="G58" s="758">
        <v>1.9230769230769231</v>
      </c>
      <c r="H58" s="758">
        <v>5.7692307692307692</v>
      </c>
      <c r="I58" s="758">
        <v>8.6538461538461533</v>
      </c>
      <c r="J58" s="758">
        <v>6.7307692307692308</v>
      </c>
      <c r="K58" s="758">
        <v>22.115384615384613</v>
      </c>
      <c r="L58" s="758">
        <v>25.961538461538463</v>
      </c>
      <c r="M58" s="758">
        <v>6.7307692307692308</v>
      </c>
      <c r="N58" s="758">
        <v>10.576923076923077</v>
      </c>
      <c r="O58" s="758">
        <v>2.8846153846153846</v>
      </c>
      <c r="P58" s="758">
        <v>1.9230769230769231</v>
      </c>
      <c r="Q58" s="153">
        <v>102</v>
      </c>
      <c r="R58" s="159"/>
      <c r="S58" s="24"/>
    </row>
    <row r="59" spans="1:19" s="29" customFormat="1" ht="11.1" customHeight="1" x14ac:dyDescent="0.2">
      <c r="A59" s="87">
        <v>103</v>
      </c>
      <c r="B59" s="101" t="s">
        <v>80</v>
      </c>
      <c r="C59" s="757">
        <v>100</v>
      </c>
      <c r="D59" s="758">
        <v>5.3960964408725598</v>
      </c>
      <c r="E59" s="758">
        <v>5.7405281285878305</v>
      </c>
      <c r="F59" s="758">
        <v>8.9552238805970141</v>
      </c>
      <c r="G59" s="758">
        <v>6.0849598163030993</v>
      </c>
      <c r="H59" s="758">
        <v>3.0998851894374284</v>
      </c>
      <c r="I59" s="758">
        <v>5.6257175660160739</v>
      </c>
      <c r="J59" s="758">
        <v>5.1664753157290475</v>
      </c>
      <c r="K59" s="758">
        <v>28.587830080367393</v>
      </c>
      <c r="L59" s="758">
        <v>17.56601607347876</v>
      </c>
      <c r="M59" s="758">
        <v>3.3295063145809412</v>
      </c>
      <c r="N59" s="758">
        <v>5.8553386911595871</v>
      </c>
      <c r="O59" s="758">
        <v>3.9035591274397241</v>
      </c>
      <c r="P59" s="758">
        <v>0.68886337543053955</v>
      </c>
      <c r="Q59" s="153">
        <v>103</v>
      </c>
      <c r="R59" s="159"/>
      <c r="S59" s="24"/>
    </row>
    <row r="60" spans="1:19" s="29" customFormat="1" ht="11.1" customHeight="1" x14ac:dyDescent="0.2">
      <c r="A60" s="87">
        <v>105</v>
      </c>
      <c r="B60" s="101" t="s">
        <v>81</v>
      </c>
      <c r="C60" s="757">
        <v>100</v>
      </c>
      <c r="D60" s="758">
        <v>4.1366906474820144</v>
      </c>
      <c r="E60" s="758">
        <v>4.1366906474820144</v>
      </c>
      <c r="F60" s="758">
        <v>5.9352517985611506</v>
      </c>
      <c r="G60" s="758">
        <v>7.0143884892086321</v>
      </c>
      <c r="H60" s="758">
        <v>2.3381294964028778</v>
      </c>
      <c r="I60" s="758">
        <v>4.6762589928057556</v>
      </c>
      <c r="J60" s="758">
        <v>3.2374100719424459</v>
      </c>
      <c r="K60" s="758">
        <v>21.402877697841728</v>
      </c>
      <c r="L60" s="758">
        <v>22.482014388489208</v>
      </c>
      <c r="M60" s="758">
        <v>6.1151079136690649</v>
      </c>
      <c r="N60" s="758">
        <v>11.330935251798561</v>
      </c>
      <c r="O60" s="758">
        <v>5.755395683453238</v>
      </c>
      <c r="P60" s="758">
        <v>1.4388489208633095</v>
      </c>
      <c r="Q60" s="153">
        <v>105</v>
      </c>
      <c r="R60" s="159"/>
      <c r="S60" s="28"/>
    </row>
    <row r="61" spans="1:19" s="29" customFormat="1" ht="11.1" customHeight="1" x14ac:dyDescent="0.2">
      <c r="A61" s="87">
        <v>106</v>
      </c>
      <c r="B61" s="101" t="s">
        <v>82</v>
      </c>
      <c r="C61" s="757">
        <v>100</v>
      </c>
      <c r="D61" s="758">
        <v>3.7076271186440675</v>
      </c>
      <c r="E61" s="758">
        <v>3.8135593220338984</v>
      </c>
      <c r="F61" s="758">
        <v>5.0847457627118651</v>
      </c>
      <c r="G61" s="758">
        <v>3.7076271186440675</v>
      </c>
      <c r="H61" s="758">
        <v>1.6949152542372881</v>
      </c>
      <c r="I61" s="758">
        <v>5.0847457627118651</v>
      </c>
      <c r="J61" s="758">
        <v>5.1906779661016946</v>
      </c>
      <c r="K61" s="758">
        <v>22.987288135593221</v>
      </c>
      <c r="L61" s="758">
        <v>19.067796610169491</v>
      </c>
      <c r="M61" s="758">
        <v>8.3686440677966107</v>
      </c>
      <c r="N61" s="758">
        <v>10.699152542372882</v>
      </c>
      <c r="O61" s="758">
        <v>7.6271186440677967</v>
      </c>
      <c r="P61" s="758">
        <v>2.9661016949152543</v>
      </c>
      <c r="Q61" s="153">
        <v>106</v>
      </c>
      <c r="R61" s="159"/>
      <c r="S61" s="28"/>
    </row>
    <row r="62" spans="1:19" s="29" customFormat="1" ht="11.1" customHeight="1" x14ac:dyDescent="0.2">
      <c r="A62" s="87">
        <v>107</v>
      </c>
      <c r="B62" s="101" t="s">
        <v>83</v>
      </c>
      <c r="C62" s="757">
        <v>100</v>
      </c>
      <c r="D62" s="758">
        <v>2.1028037383177569</v>
      </c>
      <c r="E62" s="758">
        <v>2.8037383177570092</v>
      </c>
      <c r="F62" s="758">
        <v>4.4392523364485976</v>
      </c>
      <c r="G62" s="758">
        <v>5.6074766355140184</v>
      </c>
      <c r="H62" s="758">
        <v>3.2242990654205608</v>
      </c>
      <c r="I62" s="758">
        <v>7.5233644859813085</v>
      </c>
      <c r="J62" s="758">
        <v>4.2523364485981308</v>
      </c>
      <c r="K62" s="758">
        <v>20.046728971962615</v>
      </c>
      <c r="L62" s="758">
        <v>26.682242990654203</v>
      </c>
      <c r="M62" s="758">
        <v>5.6542056074766354</v>
      </c>
      <c r="N62" s="758">
        <v>8.7850467289719631</v>
      </c>
      <c r="O62" s="758">
        <v>6.962616822429907</v>
      </c>
      <c r="P62" s="758">
        <v>1.9158878504672898</v>
      </c>
      <c r="Q62" s="153">
        <v>107</v>
      </c>
      <c r="R62" s="159"/>
      <c r="S62" s="28"/>
    </row>
    <row r="63" spans="1:19" s="29" customFormat="1" ht="11.1" customHeight="1" x14ac:dyDescent="0.2">
      <c r="A63" s="87">
        <v>108</v>
      </c>
      <c r="B63" s="101" t="s">
        <v>84</v>
      </c>
      <c r="C63" s="757">
        <v>100</v>
      </c>
      <c r="D63" s="758">
        <v>3.0389363722697058</v>
      </c>
      <c r="E63" s="758">
        <v>2.7540360873694207</v>
      </c>
      <c r="F63" s="758">
        <v>3.4188034188034191</v>
      </c>
      <c r="G63" s="758">
        <v>4.4634377967711298</v>
      </c>
      <c r="H63" s="758">
        <v>2.7540360873694207</v>
      </c>
      <c r="I63" s="758">
        <v>7.4074074074074066</v>
      </c>
      <c r="J63" s="758">
        <v>4.9382716049382713</v>
      </c>
      <c r="K63" s="758">
        <v>18.613485280151949</v>
      </c>
      <c r="L63" s="758">
        <v>22.602089268755936</v>
      </c>
      <c r="M63" s="758">
        <v>7.8822412155745498</v>
      </c>
      <c r="N63" s="758">
        <v>11.680911680911681</v>
      </c>
      <c r="O63" s="758">
        <v>8.6419753086419746</v>
      </c>
      <c r="P63" s="758">
        <v>1.8043684710351375</v>
      </c>
      <c r="Q63" s="153">
        <v>108</v>
      </c>
      <c r="R63" s="159"/>
    </row>
    <row r="64" spans="1:19" s="29" customFormat="1" ht="11.1" customHeight="1" x14ac:dyDescent="0.2">
      <c r="A64" s="87">
        <v>109</v>
      </c>
      <c r="B64" s="101" t="s">
        <v>145</v>
      </c>
      <c r="C64" s="757">
        <v>100</v>
      </c>
      <c r="D64" s="758">
        <v>2.8089887640449436</v>
      </c>
      <c r="E64" s="758">
        <v>3.1835205992509366</v>
      </c>
      <c r="F64" s="758">
        <v>4.3071161048689142</v>
      </c>
      <c r="G64" s="758">
        <v>7.3033707865168536</v>
      </c>
      <c r="H64" s="758">
        <v>6.179775280898876</v>
      </c>
      <c r="I64" s="758">
        <v>8.0524344569288395</v>
      </c>
      <c r="J64" s="758">
        <v>3.7453183520599254</v>
      </c>
      <c r="K64" s="758">
        <v>18.164794007490638</v>
      </c>
      <c r="L64" s="758">
        <v>30.711610486891384</v>
      </c>
      <c r="M64" s="758">
        <v>5.0561797752808983</v>
      </c>
      <c r="N64" s="758">
        <v>7.4906367041198507</v>
      </c>
      <c r="O64" s="758">
        <v>2.4344569288389515</v>
      </c>
      <c r="P64" s="758">
        <v>0.5617977528089888</v>
      </c>
      <c r="Q64" s="153">
        <v>109</v>
      </c>
      <c r="R64" s="159"/>
    </row>
    <row r="65" spans="1:19" s="29" customFormat="1" ht="11.1" customHeight="1" x14ac:dyDescent="0.2">
      <c r="A65" s="87">
        <v>111</v>
      </c>
      <c r="B65" s="101" t="s">
        <v>85</v>
      </c>
      <c r="C65" s="757">
        <v>99.999999999999986</v>
      </c>
      <c r="D65" s="758">
        <v>3.4351996430961407</v>
      </c>
      <c r="E65" s="758">
        <v>2.4091010484050859</v>
      </c>
      <c r="F65" s="758">
        <v>2.9444568369395494</v>
      </c>
      <c r="G65" s="758">
        <v>3.0113763105063573</v>
      </c>
      <c r="H65" s="758">
        <v>2.1637296453267902</v>
      </c>
      <c r="I65" s="758">
        <v>6.6473343743029227</v>
      </c>
      <c r="J65" s="758">
        <v>8.521079634173546</v>
      </c>
      <c r="K65" s="758">
        <v>26.700869953156371</v>
      </c>
      <c r="L65" s="758">
        <v>18.31362926611644</v>
      </c>
      <c r="M65" s="758">
        <v>6.2681240240910112</v>
      </c>
      <c r="N65" s="758">
        <v>9.8817755966986383</v>
      </c>
      <c r="O65" s="758">
        <v>7.2049966540263215</v>
      </c>
      <c r="P65" s="758">
        <v>2.4983270131608299</v>
      </c>
      <c r="Q65" s="153">
        <v>111</v>
      </c>
      <c r="R65" s="159"/>
      <c r="S65" s="24"/>
    </row>
    <row r="66" spans="1:19" s="29" customFormat="1" ht="11.1" customHeight="1" x14ac:dyDescent="0.2">
      <c r="A66" s="87">
        <v>112</v>
      </c>
      <c r="B66" s="101" t="s">
        <v>86</v>
      </c>
      <c r="C66" s="757">
        <v>99.999999999999986</v>
      </c>
      <c r="D66" s="758">
        <v>4.0254633963677211</v>
      </c>
      <c r="E66" s="758">
        <v>3.1829245459651752</v>
      </c>
      <c r="F66" s="758">
        <v>3.8944017974162146</v>
      </c>
      <c r="G66" s="758">
        <v>3.4637708294326908</v>
      </c>
      <c r="H66" s="758">
        <v>1.9284778131436062</v>
      </c>
      <c r="I66" s="758">
        <v>6.1973413218498408</v>
      </c>
      <c r="J66" s="758">
        <v>7.5079573113649127</v>
      </c>
      <c r="K66" s="758">
        <v>27.429320351994008</v>
      </c>
      <c r="L66" s="758">
        <v>18.292454596517508</v>
      </c>
      <c r="M66" s="758">
        <v>5.3922486425762965</v>
      </c>
      <c r="N66" s="758">
        <v>9.2117580977345064</v>
      </c>
      <c r="O66" s="758">
        <v>7.0398801722523867</v>
      </c>
      <c r="P66" s="758">
        <v>2.434001123385134</v>
      </c>
      <c r="Q66" s="153">
        <v>112</v>
      </c>
      <c r="R66" s="159"/>
      <c r="S66" s="24"/>
    </row>
    <row r="67" spans="1:19" s="29" customFormat="1" ht="11.1" customHeight="1" x14ac:dyDescent="0.2">
      <c r="A67" s="87">
        <v>113</v>
      </c>
      <c r="B67" s="101" t="s">
        <v>87</v>
      </c>
      <c r="C67" s="757">
        <v>100.00000000000001</v>
      </c>
      <c r="D67" s="758">
        <v>3.4343434343434343</v>
      </c>
      <c r="E67" s="758">
        <v>3.6363636363636362</v>
      </c>
      <c r="F67" s="758">
        <v>4.4444444444444446</v>
      </c>
      <c r="G67" s="758">
        <v>7.2727272727272725</v>
      </c>
      <c r="H67" s="758">
        <v>3.6363636363636362</v>
      </c>
      <c r="I67" s="758">
        <v>6.0606060606060606</v>
      </c>
      <c r="J67" s="758">
        <v>8.4848484848484862</v>
      </c>
      <c r="K67" s="758">
        <v>28.484848484848484</v>
      </c>
      <c r="L67" s="758">
        <v>17.979797979797979</v>
      </c>
      <c r="M67" s="758">
        <v>4.0404040404040407</v>
      </c>
      <c r="N67" s="758">
        <v>4.6464646464646462</v>
      </c>
      <c r="O67" s="758">
        <v>4.6464646464646462</v>
      </c>
      <c r="P67" s="758">
        <v>3.2323232323232323</v>
      </c>
      <c r="Q67" s="153">
        <v>113</v>
      </c>
      <c r="R67" s="159"/>
      <c r="S67" s="24"/>
    </row>
    <row r="68" spans="1:19" s="29" customFormat="1" ht="11.1" customHeight="1" x14ac:dyDescent="0.2">
      <c r="A68" s="87">
        <v>121</v>
      </c>
      <c r="B68" s="101" t="s">
        <v>61</v>
      </c>
      <c r="C68" s="757">
        <v>100</v>
      </c>
      <c r="D68" s="758">
        <v>3.2803347280334729</v>
      </c>
      <c r="E68" s="758">
        <v>2.4769874476987446</v>
      </c>
      <c r="F68" s="758">
        <v>3.1631799163179917</v>
      </c>
      <c r="G68" s="758">
        <v>3.2301255230125525</v>
      </c>
      <c r="H68" s="758">
        <v>2.0418410041841004</v>
      </c>
      <c r="I68" s="758">
        <v>6.5774058577405858</v>
      </c>
      <c r="J68" s="758">
        <v>9.00418410041841</v>
      </c>
      <c r="K68" s="758">
        <v>25.338912133891213</v>
      </c>
      <c r="L68" s="758">
        <v>20.97071129707113</v>
      </c>
      <c r="M68" s="758">
        <v>6.1757322175732217</v>
      </c>
      <c r="N68" s="758">
        <v>8.7196652719665266</v>
      </c>
      <c r="O68" s="758">
        <v>6.7112970711297066</v>
      </c>
      <c r="P68" s="758">
        <v>2.3096234309623433</v>
      </c>
      <c r="Q68" s="153">
        <v>121</v>
      </c>
      <c r="R68" s="159"/>
      <c r="S68" s="24"/>
    </row>
    <row r="69" spans="1:19" s="29" customFormat="1" ht="11.1" customHeight="1" x14ac:dyDescent="0.2">
      <c r="A69" s="87">
        <v>122</v>
      </c>
      <c r="B69" s="101" t="s">
        <v>62</v>
      </c>
      <c r="C69" s="757">
        <v>100</v>
      </c>
      <c r="D69" s="758">
        <v>3.1226199543031226</v>
      </c>
      <c r="E69" s="758">
        <v>2.913175932977913</v>
      </c>
      <c r="F69" s="758">
        <v>3.1797410510281794</v>
      </c>
      <c r="G69" s="758">
        <v>4.0365575019040367</v>
      </c>
      <c r="H69" s="758">
        <v>2.246763137852247</v>
      </c>
      <c r="I69" s="758">
        <v>7.1591774562071597</v>
      </c>
      <c r="J69" s="758">
        <v>6.9306930693069315</v>
      </c>
      <c r="K69" s="758">
        <v>23.134044173648132</v>
      </c>
      <c r="L69" s="758">
        <v>21.306169078446306</v>
      </c>
      <c r="M69" s="758">
        <v>6.0167555217060169</v>
      </c>
      <c r="N69" s="758">
        <v>9.1584158415841586</v>
      </c>
      <c r="O69" s="758">
        <v>7.8255902513328257</v>
      </c>
      <c r="P69" s="758">
        <v>2.9702970297029703</v>
      </c>
      <c r="Q69" s="153">
        <v>122</v>
      </c>
      <c r="R69" s="159"/>
      <c r="S69" s="28"/>
    </row>
    <row r="70" spans="1:19" s="29" customFormat="1" ht="11.1" customHeight="1" x14ac:dyDescent="0.2">
      <c r="A70" s="87">
        <v>123</v>
      </c>
      <c r="B70" s="101" t="s">
        <v>63</v>
      </c>
      <c r="C70" s="757">
        <v>100</v>
      </c>
      <c r="D70" s="758">
        <v>3.5163966811536937</v>
      </c>
      <c r="E70" s="758">
        <v>2.568154879494271</v>
      </c>
      <c r="F70" s="758">
        <v>3.7139470564994075</v>
      </c>
      <c r="G70" s="758">
        <v>4.543658632951403</v>
      </c>
      <c r="H70" s="758">
        <v>2.8052153299091267</v>
      </c>
      <c r="I70" s="758">
        <v>7.7834847886210978</v>
      </c>
      <c r="J70" s="758">
        <v>6.4401422362702494</v>
      </c>
      <c r="K70" s="758">
        <v>21.216910312129595</v>
      </c>
      <c r="L70" s="758">
        <v>22.441722639273014</v>
      </c>
      <c r="M70" s="758">
        <v>6.6772026866851046</v>
      </c>
      <c r="N70" s="758">
        <v>9.9170288423548012</v>
      </c>
      <c r="O70" s="758">
        <v>6.4401422362702494</v>
      </c>
      <c r="P70" s="758">
        <v>1.935993678387989</v>
      </c>
      <c r="Q70" s="153">
        <v>123</v>
      </c>
      <c r="R70" s="159"/>
      <c r="S70" s="28"/>
    </row>
    <row r="71" spans="1:19" s="29" customFormat="1" ht="3" customHeight="1" x14ac:dyDescent="0.2">
      <c r="A71" s="87"/>
      <c r="B71" s="101"/>
      <c r="C71" s="757"/>
      <c r="D71" s="758"/>
      <c r="E71" s="758"/>
      <c r="F71" s="758"/>
      <c r="G71" s="758"/>
      <c r="H71" s="758"/>
      <c r="I71" s="758"/>
      <c r="J71" s="758"/>
      <c r="K71" s="758"/>
      <c r="L71" s="758"/>
      <c r="M71" s="758"/>
      <c r="N71" s="758"/>
      <c r="O71" s="758"/>
      <c r="P71" s="758"/>
      <c r="Q71" s="153"/>
      <c r="R71" s="159"/>
      <c r="S71" s="28"/>
    </row>
    <row r="72" spans="1:19" s="23" customFormat="1" x14ac:dyDescent="0.2">
      <c r="A72" s="85">
        <v>1</v>
      </c>
      <c r="B72" s="144" t="s">
        <v>2</v>
      </c>
      <c r="C72" s="757">
        <v>100</v>
      </c>
      <c r="D72" s="758">
        <v>2.8865137177479747</v>
      </c>
      <c r="E72" s="758">
        <v>2.1444618421948398</v>
      </c>
      <c r="F72" s="758">
        <v>2.7367417795629385</v>
      </c>
      <c r="G72" s="758">
        <v>3.1656341480019066</v>
      </c>
      <c r="H72" s="758">
        <v>2.0423446116141331</v>
      </c>
      <c r="I72" s="758">
        <v>9.3403226904486356</v>
      </c>
      <c r="J72" s="758">
        <v>9.8645244740962639</v>
      </c>
      <c r="K72" s="758">
        <v>26.039893798080193</v>
      </c>
      <c r="L72" s="758">
        <v>19.143576826196472</v>
      </c>
      <c r="M72" s="758">
        <v>5.0854380829191914</v>
      </c>
      <c r="N72" s="758">
        <v>7.5975219552045754</v>
      </c>
      <c r="O72" s="758">
        <v>6.5967730955136501</v>
      </c>
      <c r="P72" s="758">
        <v>3.3562529784192252</v>
      </c>
      <c r="Q72" s="140">
        <v>1</v>
      </c>
      <c r="R72" s="160"/>
      <c r="S72" s="29"/>
    </row>
    <row r="73" spans="1:19" s="23" customFormat="1" x14ac:dyDescent="0.2">
      <c r="A73" s="85">
        <v>2</v>
      </c>
      <c r="B73" s="144" t="s">
        <v>6</v>
      </c>
      <c r="C73" s="757">
        <v>100.00000000000001</v>
      </c>
      <c r="D73" s="758">
        <v>2.9770036429872495</v>
      </c>
      <c r="E73" s="758">
        <v>3.0851548269581053</v>
      </c>
      <c r="F73" s="758">
        <v>3.7511384335154832</v>
      </c>
      <c r="G73" s="758">
        <v>5.1741803278688527</v>
      </c>
      <c r="H73" s="758">
        <v>2.9314663023679417</v>
      </c>
      <c r="I73" s="758">
        <v>7.7015027322404368</v>
      </c>
      <c r="J73" s="758">
        <v>7.5136612021857925</v>
      </c>
      <c r="K73" s="758">
        <v>22.119763205828779</v>
      </c>
      <c r="L73" s="758">
        <v>19.620901639344261</v>
      </c>
      <c r="M73" s="758">
        <v>5.9084699453551917</v>
      </c>
      <c r="N73" s="758">
        <v>9.4489981785063755</v>
      </c>
      <c r="O73" s="758">
        <v>7.0525956284153004</v>
      </c>
      <c r="P73" s="758">
        <v>2.7151639344262293</v>
      </c>
      <c r="Q73" s="140">
        <v>2</v>
      </c>
      <c r="R73" s="160"/>
      <c r="S73" s="29"/>
    </row>
    <row r="74" spans="1:19" s="23" customFormat="1" x14ac:dyDescent="0.2">
      <c r="A74" s="85">
        <v>3</v>
      </c>
      <c r="B74" s="144" t="s">
        <v>10</v>
      </c>
      <c r="C74" s="757">
        <v>100</v>
      </c>
      <c r="D74" s="758">
        <v>3.0464402226060261</v>
      </c>
      <c r="E74" s="758">
        <v>2.9456918057954327</v>
      </c>
      <c r="F74" s="758">
        <v>3.5693724812895797</v>
      </c>
      <c r="G74" s="758">
        <v>4.1690654384954904</v>
      </c>
      <c r="H74" s="758">
        <v>2.5762809441565917</v>
      </c>
      <c r="I74" s="758">
        <v>8.4052964881980419</v>
      </c>
      <c r="J74" s="758">
        <v>8.9666090961427756</v>
      </c>
      <c r="K74" s="758">
        <v>22.884283246977546</v>
      </c>
      <c r="L74" s="758">
        <v>19.506812511993861</v>
      </c>
      <c r="M74" s="758">
        <v>5.6850892343120325</v>
      </c>
      <c r="N74" s="758">
        <v>9.2160813663404344</v>
      </c>
      <c r="O74" s="758">
        <v>6.8029169065438504</v>
      </c>
      <c r="P74" s="758">
        <v>2.2260602571483399</v>
      </c>
      <c r="Q74" s="140">
        <v>3</v>
      </c>
      <c r="R74" s="160"/>
      <c r="S74" s="24"/>
    </row>
    <row r="75" spans="1:19" s="23" customFormat="1" x14ac:dyDescent="0.2">
      <c r="A75" s="85">
        <v>4</v>
      </c>
      <c r="B75" s="144" t="s">
        <v>3</v>
      </c>
      <c r="C75" s="757">
        <v>100</v>
      </c>
      <c r="D75" s="758">
        <v>3.5932721712538225</v>
      </c>
      <c r="E75" s="758">
        <v>3.3912188728702488</v>
      </c>
      <c r="F75" s="758">
        <v>3.8226299694189598</v>
      </c>
      <c r="G75" s="758">
        <v>4.3086500655307995</v>
      </c>
      <c r="H75" s="758">
        <v>2.299038881607689</v>
      </c>
      <c r="I75" s="758">
        <v>7.6889471384884223</v>
      </c>
      <c r="J75" s="758">
        <v>7.4978156400174747</v>
      </c>
      <c r="K75" s="758">
        <v>23.700305810397555</v>
      </c>
      <c r="L75" s="758">
        <v>19.555482743556137</v>
      </c>
      <c r="M75" s="758">
        <v>5.6465705548274352</v>
      </c>
      <c r="N75" s="758">
        <v>8.4316295325469639</v>
      </c>
      <c r="O75" s="758">
        <v>7.4978156400174747</v>
      </c>
      <c r="P75" s="758">
        <v>2.5666229794670161</v>
      </c>
      <c r="Q75" s="140">
        <v>4</v>
      </c>
      <c r="R75" s="160"/>
      <c r="S75" s="24"/>
    </row>
    <row r="76" spans="1:19" s="23" customFormat="1" x14ac:dyDescent="0.2">
      <c r="A76" s="85">
        <v>5</v>
      </c>
      <c r="B76" s="144" t="s">
        <v>7</v>
      </c>
      <c r="C76" s="757">
        <v>99.999999999999986</v>
      </c>
      <c r="D76" s="758">
        <v>3.1967289285382403</v>
      </c>
      <c r="E76" s="758">
        <v>2.8250162624291422</v>
      </c>
      <c r="F76" s="758">
        <v>3.5126846947309729</v>
      </c>
      <c r="G76" s="758">
        <v>4.7021652262800853</v>
      </c>
      <c r="H76" s="758">
        <v>2.7506737292073224</v>
      </c>
      <c r="I76" s="758">
        <v>6.7372920732273949</v>
      </c>
      <c r="J76" s="758">
        <v>5.8265960412601059</v>
      </c>
      <c r="K76" s="758">
        <v>19.394108354242171</v>
      </c>
      <c r="L76" s="758">
        <v>23.111235015333147</v>
      </c>
      <c r="M76" s="758">
        <v>7.2112257225164944</v>
      </c>
      <c r="N76" s="758">
        <v>9.0697890530619834</v>
      </c>
      <c r="O76" s="758">
        <v>8.921103986618343</v>
      </c>
      <c r="P76" s="758">
        <v>2.7413809125545954</v>
      </c>
      <c r="Q76" s="140">
        <v>5</v>
      </c>
      <c r="R76" s="160"/>
      <c r="S76" s="24"/>
    </row>
    <row r="77" spans="1:19" s="23" customFormat="1" x14ac:dyDescent="0.2">
      <c r="A77" s="85">
        <v>6</v>
      </c>
      <c r="B77" s="144" t="s">
        <v>11</v>
      </c>
      <c r="C77" s="757">
        <v>99.999999999999986</v>
      </c>
      <c r="D77" s="758">
        <v>3.3097908876886857</v>
      </c>
      <c r="E77" s="758">
        <v>3.5729123390112174</v>
      </c>
      <c r="F77" s="758">
        <v>4.7223376263675387</v>
      </c>
      <c r="G77" s="758">
        <v>5.3870655033928818</v>
      </c>
      <c r="H77" s="758">
        <v>3.4344273646309373</v>
      </c>
      <c r="I77" s="758">
        <v>7.6166735909153864</v>
      </c>
      <c r="J77" s="758">
        <v>4.8746710981858472</v>
      </c>
      <c r="K77" s="758">
        <v>20.44038221852929</v>
      </c>
      <c r="L77" s="758">
        <v>23.667082121589807</v>
      </c>
      <c r="M77" s="758">
        <v>6.065641877856252</v>
      </c>
      <c r="N77" s="758">
        <v>8.1013710012463651</v>
      </c>
      <c r="O77" s="758">
        <v>6.6472787702534273</v>
      </c>
      <c r="P77" s="758">
        <v>2.1603656003323639</v>
      </c>
      <c r="Q77" s="140">
        <v>6</v>
      </c>
      <c r="R77" s="160"/>
      <c r="S77" s="24"/>
    </row>
    <row r="78" spans="1:19" s="23" customFormat="1" x14ac:dyDescent="0.2">
      <c r="A78" s="85">
        <v>7</v>
      </c>
      <c r="B78" s="144" t="s">
        <v>4</v>
      </c>
      <c r="C78" s="757">
        <v>100</v>
      </c>
      <c r="D78" s="758">
        <v>3.3168210208916653</v>
      </c>
      <c r="E78" s="758">
        <v>3.2091320267068708</v>
      </c>
      <c r="F78" s="758">
        <v>5.0613827266853324</v>
      </c>
      <c r="G78" s="758">
        <v>5.9875080766745636</v>
      </c>
      <c r="H78" s="758">
        <v>3.1660564290329525</v>
      </c>
      <c r="I78" s="758">
        <v>7.6028429894464793</v>
      </c>
      <c r="J78" s="758">
        <v>4.7813913418048681</v>
      </c>
      <c r="K78" s="758">
        <v>22.291621796252421</v>
      </c>
      <c r="L78" s="758">
        <v>21.688563428817574</v>
      </c>
      <c r="M78" s="758">
        <v>6.612104242946371</v>
      </c>
      <c r="N78" s="758">
        <v>8.1628257592074096</v>
      </c>
      <c r="O78" s="758">
        <v>6.5044152487615765</v>
      </c>
      <c r="P78" s="758">
        <v>1.6153349127719148</v>
      </c>
      <c r="Q78" s="140">
        <v>7</v>
      </c>
      <c r="R78" s="160"/>
      <c r="S78" s="28"/>
    </row>
    <row r="79" spans="1:19" s="23" customFormat="1" x14ac:dyDescent="0.2">
      <c r="A79" s="85">
        <v>8</v>
      </c>
      <c r="B79" s="144" t="s">
        <v>5</v>
      </c>
      <c r="C79" s="757">
        <v>100</v>
      </c>
      <c r="D79" s="758">
        <v>3.1096871466264604</v>
      </c>
      <c r="E79" s="758">
        <v>3.2416132679984924</v>
      </c>
      <c r="F79" s="758">
        <v>3.7693177534866189</v>
      </c>
      <c r="G79" s="758">
        <v>4.2027892951375803</v>
      </c>
      <c r="H79" s="758">
        <v>3.0719939690915945</v>
      </c>
      <c r="I79" s="758">
        <v>7.8590275160196015</v>
      </c>
      <c r="J79" s="758">
        <v>6.426686769694685</v>
      </c>
      <c r="K79" s="758">
        <v>21.258952129664529</v>
      </c>
      <c r="L79" s="758">
        <v>21.61703731624576</v>
      </c>
      <c r="M79" s="758">
        <v>6.0874481718808893</v>
      </c>
      <c r="N79" s="758">
        <v>9.0463626083678861</v>
      </c>
      <c r="O79" s="758">
        <v>7.2370900866943089</v>
      </c>
      <c r="P79" s="758">
        <v>3.0719939690915945</v>
      </c>
      <c r="Q79" s="140">
        <v>8</v>
      </c>
      <c r="R79" s="160"/>
      <c r="S79" s="28"/>
    </row>
    <row r="80" spans="1:19" s="23" customFormat="1" x14ac:dyDescent="0.2">
      <c r="A80" s="85">
        <v>9</v>
      </c>
      <c r="B80" s="144" t="s">
        <v>8</v>
      </c>
      <c r="C80" s="757">
        <v>100.00000000000001</v>
      </c>
      <c r="D80" s="758">
        <v>3.6350418029807341</v>
      </c>
      <c r="E80" s="758">
        <v>3.1806615776081424</v>
      </c>
      <c r="F80" s="758">
        <v>3.653217011995638</v>
      </c>
      <c r="G80" s="758">
        <v>4.3802253725917843</v>
      </c>
      <c r="H80" s="758">
        <v>2.7444565612504546</v>
      </c>
      <c r="I80" s="758">
        <v>9.4147582697201013</v>
      </c>
      <c r="J80" s="758">
        <v>7.7608142493638681</v>
      </c>
      <c r="K80" s="758">
        <v>21.046892039258452</v>
      </c>
      <c r="L80" s="758">
        <v>20.483460559796438</v>
      </c>
      <c r="M80" s="758">
        <v>5.9614685568884047</v>
      </c>
      <c r="N80" s="758">
        <v>8.9785532533624135</v>
      </c>
      <c r="O80" s="758">
        <v>6.2340966921119598</v>
      </c>
      <c r="P80" s="758">
        <v>2.5263540530716102</v>
      </c>
      <c r="Q80" s="140">
        <v>9</v>
      </c>
      <c r="R80" s="160"/>
      <c r="S80" s="28"/>
    </row>
    <row r="81" spans="1:19" s="23" customFormat="1" x14ac:dyDescent="0.2">
      <c r="A81" s="85">
        <v>10</v>
      </c>
      <c r="B81" s="144" t="s">
        <v>9</v>
      </c>
      <c r="C81" s="757">
        <v>100</v>
      </c>
      <c r="D81" s="758">
        <v>3.3308262598044482</v>
      </c>
      <c r="E81" s="758">
        <v>3.5779520790802621</v>
      </c>
      <c r="F81" s="758">
        <v>4.8458149779735686</v>
      </c>
      <c r="G81" s="758">
        <v>5.2326206081444075</v>
      </c>
      <c r="H81" s="758">
        <v>3.0299774363382399</v>
      </c>
      <c r="I81" s="758">
        <v>6.9625013430751048</v>
      </c>
      <c r="J81" s="758">
        <v>4.6846459654023853</v>
      </c>
      <c r="K81" s="758">
        <v>21.553669281186206</v>
      </c>
      <c r="L81" s="758">
        <v>23.691844847963896</v>
      </c>
      <c r="M81" s="758">
        <v>6.5219727087138715</v>
      </c>
      <c r="N81" s="758">
        <v>8.6601482754915651</v>
      </c>
      <c r="O81" s="758">
        <v>6.15665628021919</v>
      </c>
      <c r="P81" s="758">
        <v>1.7513699366068551</v>
      </c>
      <c r="Q81" s="140">
        <v>10</v>
      </c>
      <c r="R81" s="160"/>
      <c r="S81" s="29"/>
    </row>
    <row r="82" spans="1:19" s="23" customFormat="1" x14ac:dyDescent="0.2">
      <c r="A82" s="85">
        <v>11</v>
      </c>
      <c r="B82" s="144" t="s">
        <v>113</v>
      </c>
      <c r="C82" s="757">
        <v>100.00000000000001</v>
      </c>
      <c r="D82" s="758">
        <v>3.7406725457893204</v>
      </c>
      <c r="E82" s="758">
        <v>2.8684950092063186</v>
      </c>
      <c r="F82" s="758">
        <v>3.5080918693671865</v>
      </c>
      <c r="G82" s="758">
        <v>3.4499467002616533</v>
      </c>
      <c r="H82" s="758">
        <v>2.1126078108343833</v>
      </c>
      <c r="I82" s="758">
        <v>6.3862777400910939</v>
      </c>
      <c r="J82" s="758">
        <v>7.9949607520108534</v>
      </c>
      <c r="K82" s="758">
        <v>27.163484833801725</v>
      </c>
      <c r="L82" s="758">
        <v>18.286655683690281</v>
      </c>
      <c r="M82" s="758">
        <v>5.7079174338598699</v>
      </c>
      <c r="N82" s="758">
        <v>9.283845333850179</v>
      </c>
      <c r="O82" s="758">
        <v>6.9968020156991955</v>
      </c>
      <c r="P82" s="758">
        <v>2.5002422715379398</v>
      </c>
      <c r="Q82" s="140">
        <v>11</v>
      </c>
      <c r="R82" s="160"/>
      <c r="S82" s="29"/>
    </row>
    <row r="83" spans="1:19" s="23" customFormat="1" x14ac:dyDescent="0.2">
      <c r="A83" s="85">
        <v>12</v>
      </c>
      <c r="B83" s="144" t="s">
        <v>165</v>
      </c>
      <c r="C83" s="757">
        <v>100.00000000000001</v>
      </c>
      <c r="D83" s="758">
        <v>3.2635557493821779</v>
      </c>
      <c r="E83" s="758">
        <v>2.6602703881378109</v>
      </c>
      <c r="F83" s="758">
        <v>3.270824247710423</v>
      </c>
      <c r="G83" s="758">
        <v>3.7796191306875997</v>
      </c>
      <c r="H83" s="758">
        <v>2.2605029800843148</v>
      </c>
      <c r="I83" s="758">
        <v>7.0213693850850412</v>
      </c>
      <c r="J83" s="758">
        <v>7.7409507195813338</v>
      </c>
      <c r="K83" s="758">
        <v>23.738915540049426</v>
      </c>
      <c r="L83" s="758">
        <v>21.369385085041433</v>
      </c>
      <c r="M83" s="758">
        <v>6.2072975723215587</v>
      </c>
      <c r="N83" s="758">
        <v>9.1074284052914667</v>
      </c>
      <c r="O83" s="758">
        <v>7.0867858700392503</v>
      </c>
      <c r="P83" s="758">
        <v>2.4930949265881668</v>
      </c>
      <c r="Q83" s="140">
        <v>12</v>
      </c>
      <c r="R83" s="160"/>
      <c r="S83" s="24"/>
    </row>
    <row r="84" spans="1:19" ht="12.75" customHeight="1" x14ac:dyDescent="0.2">
      <c r="A84" s="94"/>
      <c r="B84" s="101" t="s">
        <v>20</v>
      </c>
      <c r="C84" s="759"/>
      <c r="D84" s="810"/>
      <c r="E84" s="810"/>
      <c r="F84" s="810"/>
      <c r="G84" s="810"/>
      <c r="H84" s="810"/>
      <c r="I84" s="810"/>
      <c r="J84" s="810"/>
      <c r="K84" s="810"/>
      <c r="L84" s="810"/>
      <c r="M84" s="810"/>
      <c r="N84" s="810"/>
      <c r="O84" s="810"/>
      <c r="P84" s="810"/>
      <c r="Q84" s="153" t="s">
        <v>247</v>
      </c>
      <c r="R84" s="92"/>
    </row>
    <row r="85" spans="1:19" x14ac:dyDescent="0.2">
      <c r="A85" s="65" t="s">
        <v>219</v>
      </c>
      <c r="B85" s="90"/>
      <c r="C85" s="56">
        <v>100</v>
      </c>
      <c r="D85" s="55">
        <v>3.2460392100122983</v>
      </c>
      <c r="E85" s="55">
        <v>2.9986254792736746</v>
      </c>
      <c r="F85" s="55">
        <v>3.7061419373507922</v>
      </c>
      <c r="G85" s="55">
        <v>4.3637415901034506</v>
      </c>
      <c r="H85" s="55">
        <v>2.596397308833104</v>
      </c>
      <c r="I85" s="55">
        <v>7.7559140562830056</v>
      </c>
      <c r="J85" s="55">
        <v>7.4556897923750265</v>
      </c>
      <c r="K85" s="55">
        <v>22.99066772770021</v>
      </c>
      <c r="L85" s="55">
        <v>20.556319178181294</v>
      </c>
      <c r="M85" s="55">
        <v>5.9509513130290097</v>
      </c>
      <c r="N85" s="55">
        <v>8.8056138320190982</v>
      </c>
      <c r="O85" s="55">
        <v>7.0447804383997683</v>
      </c>
      <c r="P85" s="55">
        <v>2.5291181364392679</v>
      </c>
      <c r="Q85" s="66" t="s">
        <v>234</v>
      </c>
      <c r="R85" s="92"/>
      <c r="S85" s="28"/>
    </row>
    <row r="86" spans="1:19" x14ac:dyDescent="0.2">
      <c r="S86" s="28"/>
    </row>
    <row r="87" spans="1:19" x14ac:dyDescent="0.2">
      <c r="S87" s="28"/>
    </row>
    <row r="88" spans="1:19" x14ac:dyDescent="0.2">
      <c r="S88" s="28"/>
    </row>
    <row r="89" spans="1:19" x14ac:dyDescent="0.2">
      <c r="S89" s="28"/>
    </row>
    <row r="90" spans="1:19" x14ac:dyDescent="0.2">
      <c r="S90" s="28"/>
    </row>
    <row r="91" spans="1:19" x14ac:dyDescent="0.2">
      <c r="S91" s="28"/>
    </row>
    <row r="92" spans="1:19" x14ac:dyDescent="0.2">
      <c r="S92" s="28"/>
    </row>
    <row r="93" spans="1:19" x14ac:dyDescent="0.2">
      <c r="S93" s="28"/>
    </row>
    <row r="94" spans="1:19" x14ac:dyDescent="0.2">
      <c r="S94" s="28"/>
    </row>
    <row r="95" spans="1:19" x14ac:dyDescent="0.2">
      <c r="S95" s="28"/>
    </row>
    <row r="96" spans="1:19" x14ac:dyDescent="0.2">
      <c r="S96" s="28"/>
    </row>
    <row r="97" spans="19:19" x14ac:dyDescent="0.2">
      <c r="S97" s="28"/>
    </row>
    <row r="98" spans="19:19" x14ac:dyDescent="0.2">
      <c r="S98" s="28"/>
    </row>
    <row r="99" spans="19:19" x14ac:dyDescent="0.2">
      <c r="S99" s="28"/>
    </row>
    <row r="100" spans="19:19" x14ac:dyDescent="0.2">
      <c r="S100" s="28"/>
    </row>
    <row r="101" spans="19:19" x14ac:dyDescent="0.2">
      <c r="S101" s="28"/>
    </row>
    <row r="102" spans="19:19" x14ac:dyDescent="0.2">
      <c r="S102" s="28"/>
    </row>
    <row r="103" spans="19:19" x14ac:dyDescent="0.2">
      <c r="S103" s="28"/>
    </row>
    <row r="104" spans="19:19" x14ac:dyDescent="0.2">
      <c r="S104" s="28"/>
    </row>
    <row r="105" spans="19:19" x14ac:dyDescent="0.2">
      <c r="S105" s="29"/>
    </row>
  </sheetData>
  <mergeCells count="2">
    <mergeCell ref="C5:P5"/>
    <mergeCell ref="B5:B6"/>
  </mergeCells>
  <hyperlinks>
    <hyperlink ref="Q2" location="INHALT!A1" display="INHALT!A1" xr:uid="{3D0E14E4-9E51-4EE6-A605-4C5DE7CC62A3}"/>
  </hyperlinks>
  <printOptions gridLines="1"/>
  <pageMargins left="0.70866141732283472" right="0.70866141732283472" top="0.59055118110236227" bottom="0.59055118110236227" header="0.31496062992125984" footer="0.31496062992125984"/>
  <pageSetup paperSize="9" firstPageNumber="16" pageOrder="overThenDown" orientation="landscape" useFirstPageNumber="1" r:id="rId1"/>
  <headerFooter>
    <oddFooter>&amp;CSeite &amp;P</oddFooter>
  </headerFooter>
  <rowBreaks count="1" manualBreakCount="1">
    <brk id="4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M119"/>
  <sheetViews>
    <sheetView zoomScaleNormal="100" workbookViewId="0">
      <pane xSplit="2" ySplit="6" topLeftCell="C7" activePane="bottomRight" state="frozen"/>
      <selection activeCell="A80" sqref="A80:XFD80"/>
      <selection pane="topRight" activeCell="A80" sqref="A80:XFD80"/>
      <selection pane="bottomLeft" activeCell="A80" sqref="A80:XFD80"/>
      <selection pane="bottomRight" activeCell="C7" sqref="C7"/>
    </sheetView>
  </sheetViews>
  <sheetFormatPr baseColWidth="10" defaultColWidth="11.42578125" defaultRowHeight="12.75" x14ac:dyDescent="0.2"/>
  <cols>
    <col min="1" max="1" width="5.7109375" style="596" customWidth="1"/>
    <col min="2" max="2" width="21.7109375" style="596" customWidth="1"/>
    <col min="3" max="3" width="6.7109375" style="596" bestFit="1" customWidth="1"/>
    <col min="4" max="4" width="7.28515625" style="623" customWidth="1"/>
    <col min="5" max="5" width="5.7109375" style="623" customWidth="1"/>
    <col min="6" max="6" width="5.85546875" style="596" customWidth="1"/>
    <col min="7" max="7" width="23.28515625" style="622" customWidth="1"/>
    <col min="8" max="8" width="8.85546875" style="622" customWidth="1"/>
    <col min="9" max="9" width="7.140625" style="596" customWidth="1"/>
    <col min="10" max="10" width="11.42578125" style="596" customWidth="1"/>
    <col min="11" max="11" width="20.42578125" style="596" customWidth="1"/>
    <col min="12" max="16384" width="11.42578125" style="596"/>
  </cols>
  <sheetData>
    <row r="1" spans="1:11" ht="10.9" customHeight="1" x14ac:dyDescent="0.2">
      <c r="A1" s="1060">
        <v>44196</v>
      </c>
      <c r="B1" s="355"/>
      <c r="C1" s="355"/>
      <c r="D1" s="355"/>
      <c r="E1" s="355"/>
      <c r="F1" s="594"/>
      <c r="G1" s="594"/>
      <c r="H1" s="594"/>
      <c r="I1" s="1070" t="str">
        <f>HYPERLINK("[Kleinräumige Statistik Daten Prototyp.xlsx]INHALT!A1","zum Inhaltsverzeichnis")</f>
        <v>zum Inhaltsverzeichnis</v>
      </c>
    </row>
    <row r="2" spans="1:11" s="600" customFormat="1" ht="14.1" customHeight="1" x14ac:dyDescent="0.2">
      <c r="A2" s="597" t="str">
        <f>CONCATENATE("Anteile der unter 18-Jährigen am ",CONCATENATE(DAY(A1),".",MONTH(A1),".",YEAR(A1))," nach Unterbezirken")</f>
        <v>Anteile der unter 18-Jährigen am 31.12.2020 nach Unterbezirken</v>
      </c>
      <c r="B2" s="594"/>
      <c r="C2" s="594"/>
      <c r="D2" s="352"/>
      <c r="E2" s="352"/>
      <c r="F2" s="598"/>
      <c r="G2" s="598"/>
      <c r="H2" s="598"/>
      <c r="I2" s="599"/>
    </row>
    <row r="3" spans="1:11" s="600" customFormat="1" ht="14.1" customHeight="1" x14ac:dyDescent="0.2">
      <c r="A3" s="598" t="s">
        <v>1</v>
      </c>
      <c r="B3" s="594"/>
      <c r="C3" s="594"/>
      <c r="D3" s="601"/>
      <c r="E3" s="601"/>
      <c r="F3" s="598"/>
      <c r="G3" s="598"/>
      <c r="H3" s="598"/>
      <c r="I3" s="66" t="s">
        <v>509</v>
      </c>
    </row>
    <row r="4" spans="1:11" s="600" customFormat="1" ht="6" customHeight="1" x14ac:dyDescent="0.2">
      <c r="A4" s="602"/>
      <c r="B4" s="594"/>
      <c r="C4" s="594"/>
      <c r="D4" s="601"/>
      <c r="E4" s="601"/>
      <c r="F4" s="598"/>
      <c r="G4" s="598"/>
      <c r="H4" s="598"/>
      <c r="I4" s="599"/>
    </row>
    <row r="5" spans="1:11" ht="29.45" customHeight="1" x14ac:dyDescent="0.2">
      <c r="A5" s="603" t="s">
        <v>100</v>
      </c>
      <c r="B5" s="604" t="s">
        <v>101</v>
      </c>
      <c r="C5" s="650" t="s">
        <v>313</v>
      </c>
      <c r="D5" s="651"/>
      <c r="E5" s="605"/>
      <c r="F5" s="627" t="s">
        <v>100</v>
      </c>
      <c r="G5" s="603" t="s">
        <v>101</v>
      </c>
      <c r="H5" s="650" t="s">
        <v>313</v>
      </c>
      <c r="I5" s="651"/>
      <c r="J5" s="622"/>
    </row>
    <row r="6" spans="1:11" ht="13.15" customHeight="1" x14ac:dyDescent="0.2">
      <c r="A6" s="606"/>
      <c r="B6" s="607"/>
      <c r="C6" s="608" t="s">
        <v>233</v>
      </c>
      <c r="D6" s="626" t="s">
        <v>223</v>
      </c>
      <c r="E6" s="609"/>
      <c r="F6" s="628"/>
      <c r="G6" s="606"/>
      <c r="H6" s="608" t="s">
        <v>233</v>
      </c>
      <c r="I6" s="626" t="s">
        <v>223</v>
      </c>
      <c r="J6" s="622"/>
    </row>
    <row r="7" spans="1:11" ht="10.9" customHeight="1" x14ac:dyDescent="0.2">
      <c r="A7" s="610"/>
      <c r="B7" s="610"/>
      <c r="C7" s="847"/>
      <c r="D7" s="611"/>
      <c r="E7" s="611"/>
      <c r="F7" s="88"/>
      <c r="G7" s="89"/>
      <c r="H7" s="846"/>
      <c r="I7" s="612"/>
    </row>
    <row r="8" spans="1:11" ht="12" customHeight="1" x14ac:dyDescent="0.2">
      <c r="A8" s="574">
        <v>10</v>
      </c>
      <c r="B8" s="61" t="s">
        <v>37</v>
      </c>
      <c r="C8" s="640">
        <v>55</v>
      </c>
      <c r="D8" s="613">
        <v>10.674157303370785</v>
      </c>
      <c r="E8" s="614"/>
      <c r="F8" s="574">
        <v>71</v>
      </c>
      <c r="G8" s="61" t="s">
        <v>70</v>
      </c>
      <c r="H8" s="640">
        <v>305</v>
      </c>
      <c r="I8" s="613">
        <v>18.078758949880669</v>
      </c>
      <c r="K8" s="746"/>
    </row>
    <row r="9" spans="1:11" ht="12" customHeight="1" x14ac:dyDescent="0.2">
      <c r="A9" s="574">
        <v>11</v>
      </c>
      <c r="B9" s="61" t="s">
        <v>38</v>
      </c>
      <c r="C9" s="640">
        <v>105</v>
      </c>
      <c r="D9" s="613">
        <v>9.3474426807760143</v>
      </c>
      <c r="E9" s="614"/>
      <c r="F9" s="574">
        <v>72</v>
      </c>
      <c r="G9" s="61" t="s">
        <v>71</v>
      </c>
      <c r="H9" s="640">
        <v>660</v>
      </c>
      <c r="I9" s="613">
        <v>22.24469160768453</v>
      </c>
      <c r="K9" s="746"/>
    </row>
    <row r="10" spans="1:11" ht="12" customHeight="1" x14ac:dyDescent="0.2">
      <c r="A10" s="574">
        <v>12</v>
      </c>
      <c r="B10" s="61" t="s">
        <v>90</v>
      </c>
      <c r="C10" s="640">
        <v>265</v>
      </c>
      <c r="D10" s="613">
        <v>11.115736885928392</v>
      </c>
      <c r="E10" s="614"/>
      <c r="F10" s="574">
        <v>81</v>
      </c>
      <c r="G10" s="61" t="s">
        <v>5</v>
      </c>
      <c r="H10" s="640">
        <v>240</v>
      </c>
      <c r="I10" s="613">
        <v>17.681584739545119</v>
      </c>
      <c r="K10" s="746"/>
    </row>
    <row r="11" spans="1:11" ht="12" customHeight="1" x14ac:dyDescent="0.2">
      <c r="A11" s="574">
        <v>13</v>
      </c>
      <c r="B11" s="61" t="s">
        <v>39</v>
      </c>
      <c r="C11" s="640">
        <v>40</v>
      </c>
      <c r="D11" s="613">
        <v>10.052910052910052</v>
      </c>
      <c r="E11" s="614"/>
      <c r="F11" s="574">
        <v>82</v>
      </c>
      <c r="G11" s="61" t="s">
        <v>72</v>
      </c>
      <c r="H11" s="640">
        <v>425</v>
      </c>
      <c r="I11" s="613">
        <v>17.90356394129979</v>
      </c>
      <c r="K11" s="746"/>
    </row>
    <row r="12" spans="1:11" ht="12" customHeight="1" x14ac:dyDescent="0.2">
      <c r="A12" s="574">
        <v>14</v>
      </c>
      <c r="B12" s="61" t="s">
        <v>40</v>
      </c>
      <c r="C12" s="640">
        <v>230</v>
      </c>
      <c r="D12" s="613">
        <v>8.947165445430004</v>
      </c>
      <c r="E12" s="614"/>
      <c r="F12" s="574">
        <v>83</v>
      </c>
      <c r="G12" s="61" t="s">
        <v>73</v>
      </c>
      <c r="H12" s="640">
        <v>255</v>
      </c>
      <c r="I12" s="613">
        <v>16.367137355584084</v>
      </c>
      <c r="K12" s="746"/>
    </row>
    <row r="13" spans="1:11" ht="12" customHeight="1" x14ac:dyDescent="0.2">
      <c r="A13" s="574">
        <v>15</v>
      </c>
      <c r="B13" s="61" t="s">
        <v>41</v>
      </c>
      <c r="C13" s="640">
        <v>200</v>
      </c>
      <c r="D13" s="613">
        <v>17.537643932683793</v>
      </c>
      <c r="E13" s="614"/>
      <c r="F13" s="574">
        <v>91</v>
      </c>
      <c r="G13" s="61" t="s">
        <v>74</v>
      </c>
      <c r="H13" s="640">
        <v>260</v>
      </c>
      <c r="I13" s="613">
        <v>18.394886363636363</v>
      </c>
      <c r="K13" s="746"/>
    </row>
    <row r="14" spans="1:11" ht="12" customHeight="1" x14ac:dyDescent="0.2">
      <c r="A14" s="574">
        <v>16</v>
      </c>
      <c r="B14" s="61" t="s">
        <v>99</v>
      </c>
      <c r="C14" s="640">
        <v>425</v>
      </c>
      <c r="D14" s="613">
        <v>15.019482819695359</v>
      </c>
      <c r="E14" s="614"/>
      <c r="F14" s="574">
        <v>92</v>
      </c>
      <c r="G14" s="61" t="s">
        <v>75</v>
      </c>
      <c r="H14" s="640">
        <v>75</v>
      </c>
      <c r="I14" s="613">
        <v>21.348314606741571</v>
      </c>
      <c r="K14" s="746"/>
    </row>
    <row r="15" spans="1:11" ht="12" customHeight="1" x14ac:dyDescent="0.2">
      <c r="A15" s="574">
        <v>17</v>
      </c>
      <c r="B15" s="61" t="s">
        <v>42</v>
      </c>
      <c r="C15" s="640">
        <v>585</v>
      </c>
      <c r="D15" s="613">
        <v>15.800865800865802</v>
      </c>
      <c r="E15" s="614"/>
      <c r="F15" s="574">
        <v>93</v>
      </c>
      <c r="G15" s="61" t="s">
        <v>76</v>
      </c>
      <c r="H15" s="640">
        <v>285</v>
      </c>
      <c r="I15" s="613">
        <v>18.385650224215247</v>
      </c>
      <c r="K15" s="746"/>
    </row>
    <row r="16" spans="1:11" ht="12" customHeight="1" x14ac:dyDescent="0.2">
      <c r="A16" s="574">
        <v>21</v>
      </c>
      <c r="B16" s="61" t="s">
        <v>43</v>
      </c>
      <c r="C16" s="640">
        <v>255</v>
      </c>
      <c r="D16" s="613">
        <v>15.130023640661939</v>
      </c>
      <c r="E16" s="614"/>
      <c r="F16" s="574">
        <v>94</v>
      </c>
      <c r="G16" s="61" t="s">
        <v>77</v>
      </c>
      <c r="H16" s="640">
        <v>345</v>
      </c>
      <c r="I16" s="613">
        <v>15.893431327514929</v>
      </c>
      <c r="K16" s="746"/>
    </row>
    <row r="17" spans="1:11" ht="12" customHeight="1" x14ac:dyDescent="0.2">
      <c r="A17" s="574">
        <v>22</v>
      </c>
      <c r="B17" s="61" t="s">
        <v>44</v>
      </c>
      <c r="C17" s="640">
        <v>285</v>
      </c>
      <c r="D17" s="613">
        <v>17.027677496991576</v>
      </c>
      <c r="E17" s="614"/>
      <c r="F17" s="574">
        <v>101</v>
      </c>
      <c r="G17" s="61" t="s">
        <v>78</v>
      </c>
      <c r="H17" s="640">
        <v>605</v>
      </c>
      <c r="I17" s="613">
        <v>19.420289855072465</v>
      </c>
      <c r="K17" s="746"/>
    </row>
    <row r="18" spans="1:11" ht="12" customHeight="1" x14ac:dyDescent="0.2">
      <c r="A18" s="574">
        <v>23</v>
      </c>
      <c r="B18" s="61" t="s">
        <v>45</v>
      </c>
      <c r="C18" s="640">
        <v>630</v>
      </c>
      <c r="D18" s="613">
        <v>19.169719169719173</v>
      </c>
      <c r="E18" s="614"/>
      <c r="F18" s="574">
        <v>102</v>
      </c>
      <c r="G18" s="61" t="s">
        <v>79</v>
      </c>
      <c r="H18" s="640">
        <v>15</v>
      </c>
      <c r="I18" s="613">
        <v>14.423076923076922</v>
      </c>
      <c r="K18" s="746"/>
    </row>
    <row r="19" spans="1:11" ht="12" customHeight="1" x14ac:dyDescent="0.2">
      <c r="A19" s="574">
        <v>24</v>
      </c>
      <c r="B19" s="61" t="s">
        <v>46</v>
      </c>
      <c r="C19" s="640">
        <v>1200</v>
      </c>
      <c r="D19" s="613">
        <v>18.608614812519367</v>
      </c>
      <c r="E19" s="614"/>
      <c r="F19" s="574">
        <v>103</v>
      </c>
      <c r="G19" s="61" t="s">
        <v>80</v>
      </c>
      <c r="H19" s="640">
        <v>255</v>
      </c>
      <c r="I19" s="613">
        <v>29.276693455797933</v>
      </c>
      <c r="K19" s="746"/>
    </row>
    <row r="20" spans="1:11" ht="12" customHeight="1" x14ac:dyDescent="0.2">
      <c r="A20" s="574">
        <v>25</v>
      </c>
      <c r="B20" s="61" t="s">
        <v>180</v>
      </c>
      <c r="C20" s="640">
        <v>340</v>
      </c>
      <c r="D20" s="613">
        <v>18.196457326892109</v>
      </c>
      <c r="E20" s="614"/>
      <c r="F20" s="574">
        <v>105</v>
      </c>
      <c r="G20" s="61" t="s">
        <v>81</v>
      </c>
      <c r="H20" s="640">
        <v>130</v>
      </c>
      <c r="I20" s="613">
        <v>23.561151079136692</v>
      </c>
      <c r="K20" s="746"/>
    </row>
    <row r="21" spans="1:11" ht="12" customHeight="1" x14ac:dyDescent="0.2">
      <c r="A21" s="574">
        <v>26</v>
      </c>
      <c r="B21" s="61" t="s">
        <v>164</v>
      </c>
      <c r="C21" s="640">
        <v>440</v>
      </c>
      <c r="D21" s="613">
        <v>16.825639069057612</v>
      </c>
      <c r="E21" s="614"/>
      <c r="F21" s="574">
        <v>106</v>
      </c>
      <c r="G21" s="61" t="s">
        <v>82</v>
      </c>
      <c r="H21" s="640">
        <v>170</v>
      </c>
      <c r="I21" s="613">
        <v>18.008474576271187</v>
      </c>
      <c r="K21" s="746"/>
    </row>
    <row r="22" spans="1:11" ht="12" customHeight="1" x14ac:dyDescent="0.2">
      <c r="A22" s="574">
        <v>31</v>
      </c>
      <c r="B22" s="61" t="s">
        <v>47</v>
      </c>
      <c r="C22" s="640">
        <v>655</v>
      </c>
      <c r="D22" s="613">
        <v>17.092901878914404</v>
      </c>
      <c r="E22" s="614"/>
      <c r="F22" s="574">
        <v>107</v>
      </c>
      <c r="G22" s="61" t="s">
        <v>83</v>
      </c>
      <c r="H22" s="640">
        <v>390</v>
      </c>
      <c r="I22" s="613">
        <v>18.177570093457941</v>
      </c>
      <c r="K22" s="746"/>
    </row>
    <row r="23" spans="1:11" ht="12" customHeight="1" x14ac:dyDescent="0.2">
      <c r="A23" s="574">
        <v>32</v>
      </c>
      <c r="B23" s="61" t="s">
        <v>48</v>
      </c>
      <c r="C23" s="640">
        <v>890</v>
      </c>
      <c r="D23" s="613">
        <v>15.309278350515465</v>
      </c>
      <c r="E23" s="614"/>
      <c r="F23" s="574">
        <v>108</v>
      </c>
      <c r="G23" s="61" t="s">
        <v>84</v>
      </c>
      <c r="H23" s="640">
        <v>175</v>
      </c>
      <c r="I23" s="613">
        <v>16.429249762583094</v>
      </c>
      <c r="K23" s="746"/>
    </row>
    <row r="24" spans="1:11" ht="12" customHeight="1" x14ac:dyDescent="0.2">
      <c r="A24" s="574">
        <v>33</v>
      </c>
      <c r="B24" s="61" t="s">
        <v>181</v>
      </c>
      <c r="C24" s="640">
        <v>15</v>
      </c>
      <c r="D24" s="613">
        <v>16.455696202531644</v>
      </c>
      <c r="E24" s="614"/>
      <c r="F24" s="574">
        <v>109</v>
      </c>
      <c r="G24" s="764" t="s">
        <v>145</v>
      </c>
      <c r="H24" s="640">
        <v>125</v>
      </c>
      <c r="I24" s="613">
        <v>23.782771535580522</v>
      </c>
      <c r="K24" s="746"/>
    </row>
    <row r="25" spans="1:11" ht="12" customHeight="1" x14ac:dyDescent="0.2">
      <c r="A25" s="574">
        <v>34</v>
      </c>
      <c r="B25" s="61" t="s">
        <v>49</v>
      </c>
      <c r="C25" s="640">
        <v>630</v>
      </c>
      <c r="D25" s="613">
        <v>14.340821420467439</v>
      </c>
      <c r="E25" s="614"/>
      <c r="F25" s="574">
        <v>111</v>
      </c>
      <c r="G25" s="61" t="s">
        <v>85</v>
      </c>
      <c r="H25" s="640">
        <v>625</v>
      </c>
      <c r="I25" s="613">
        <v>13.963863484273926</v>
      </c>
      <c r="K25" s="746"/>
    </row>
    <row r="26" spans="1:11" ht="12" customHeight="1" x14ac:dyDescent="0.2">
      <c r="A26" s="574">
        <v>35</v>
      </c>
      <c r="B26" s="61" t="s">
        <v>91</v>
      </c>
      <c r="C26" s="640">
        <v>500</v>
      </c>
      <c r="D26" s="613">
        <v>17.700987306064881</v>
      </c>
      <c r="E26" s="614"/>
      <c r="F26" s="574">
        <v>112</v>
      </c>
      <c r="G26" s="61" t="s">
        <v>86</v>
      </c>
      <c r="H26" s="640">
        <v>880</v>
      </c>
      <c r="I26" s="613">
        <v>16.495038382325408</v>
      </c>
      <c r="K26" s="746"/>
    </row>
    <row r="27" spans="1:11" ht="12" customHeight="1" x14ac:dyDescent="0.2">
      <c r="A27" s="574">
        <v>36</v>
      </c>
      <c r="B27" s="61" t="s">
        <v>50</v>
      </c>
      <c r="C27" s="640">
        <v>705</v>
      </c>
      <c r="D27" s="613">
        <v>18.242894056847543</v>
      </c>
      <c r="E27" s="614"/>
      <c r="F27" s="574">
        <v>113</v>
      </c>
      <c r="G27" s="61" t="s">
        <v>87</v>
      </c>
      <c r="H27" s="640">
        <v>110</v>
      </c>
      <c r="I27" s="613">
        <v>22.424242424242426</v>
      </c>
      <c r="K27" s="746"/>
    </row>
    <row r="28" spans="1:11" ht="12" customHeight="1" x14ac:dyDescent="0.2">
      <c r="A28" s="574">
        <v>41</v>
      </c>
      <c r="B28" s="61" t="s">
        <v>51</v>
      </c>
      <c r="C28" s="640">
        <v>515</v>
      </c>
      <c r="D28" s="613">
        <v>16.167664670658681</v>
      </c>
      <c r="E28" s="614"/>
      <c r="F28" s="574">
        <v>121</v>
      </c>
      <c r="G28" s="61" t="s">
        <v>61</v>
      </c>
      <c r="H28" s="640">
        <v>850</v>
      </c>
      <c r="I28" s="613">
        <v>14.192468619246862</v>
      </c>
      <c r="K28" s="746"/>
    </row>
    <row r="29" spans="1:11" ht="12" customHeight="1" x14ac:dyDescent="0.2">
      <c r="A29" s="574">
        <v>42</v>
      </c>
      <c r="B29" s="61" t="s">
        <v>52</v>
      </c>
      <c r="C29" s="640">
        <v>535</v>
      </c>
      <c r="D29" s="613">
        <v>16.08813763960157</v>
      </c>
      <c r="E29" s="614"/>
      <c r="F29" s="574">
        <v>122</v>
      </c>
      <c r="G29" s="61" t="s">
        <v>62</v>
      </c>
      <c r="H29" s="640">
        <v>815</v>
      </c>
      <c r="I29" s="613">
        <v>15.4988575780655</v>
      </c>
      <c r="K29" s="746"/>
    </row>
    <row r="30" spans="1:11" ht="12" customHeight="1" x14ac:dyDescent="0.2">
      <c r="A30" s="574">
        <v>43</v>
      </c>
      <c r="B30" s="61" t="s">
        <v>53</v>
      </c>
      <c r="C30" s="640">
        <v>925</v>
      </c>
      <c r="D30" s="613">
        <v>16.157738614552432</v>
      </c>
      <c r="E30" s="614"/>
      <c r="F30" s="574">
        <v>123</v>
      </c>
      <c r="G30" s="61" t="s">
        <v>63</v>
      </c>
      <c r="H30" s="640">
        <v>435</v>
      </c>
      <c r="I30" s="613">
        <v>17.147372580007904</v>
      </c>
      <c r="K30" s="746"/>
    </row>
    <row r="31" spans="1:11" ht="12" customHeight="1" x14ac:dyDescent="0.2">
      <c r="A31" s="574">
        <v>44</v>
      </c>
      <c r="B31" s="61" t="s">
        <v>54</v>
      </c>
      <c r="C31" s="640">
        <v>830</v>
      </c>
      <c r="D31" s="613">
        <v>20.742956868611316</v>
      </c>
      <c r="E31" s="614"/>
      <c r="F31" s="614"/>
      <c r="H31" s="844"/>
      <c r="I31" s="613"/>
    </row>
    <row r="32" spans="1:11" ht="12" customHeight="1" x14ac:dyDescent="0.2">
      <c r="A32" s="574">
        <v>45</v>
      </c>
      <c r="B32" s="61" t="s">
        <v>55</v>
      </c>
      <c r="C32" s="640">
        <v>20</v>
      </c>
      <c r="D32" s="613">
        <v>7.1999999999999993</v>
      </c>
      <c r="E32" s="614"/>
      <c r="F32" s="85">
        <v>1</v>
      </c>
      <c r="G32" s="86" t="s">
        <v>2</v>
      </c>
      <c r="H32" s="640">
        <v>1905</v>
      </c>
      <c r="I32" s="613">
        <v>12.975696099121791</v>
      </c>
    </row>
    <row r="33" spans="1:13" ht="12" customHeight="1" x14ac:dyDescent="0.2">
      <c r="A33" s="574">
        <v>46</v>
      </c>
      <c r="B33" s="61" t="s">
        <v>56</v>
      </c>
      <c r="C33" s="640">
        <v>170</v>
      </c>
      <c r="D33" s="613">
        <v>18.152524167561761</v>
      </c>
      <c r="E33" s="614"/>
      <c r="F33" s="85">
        <v>2</v>
      </c>
      <c r="G33" s="86" t="s">
        <v>6</v>
      </c>
      <c r="H33" s="640">
        <v>3150</v>
      </c>
      <c r="I33" s="613">
        <v>17.918943533697632</v>
      </c>
    </row>
    <row r="34" spans="1:13" ht="12" customHeight="1" x14ac:dyDescent="0.2">
      <c r="A34" s="574">
        <v>47</v>
      </c>
      <c r="B34" s="61" t="s">
        <v>57</v>
      </c>
      <c r="C34" s="640">
        <v>200</v>
      </c>
      <c r="D34" s="613">
        <v>22.197309417040358</v>
      </c>
      <c r="E34" s="614"/>
      <c r="F34" s="85">
        <v>3</v>
      </c>
      <c r="G34" s="86" t="s">
        <v>10</v>
      </c>
      <c r="H34" s="640">
        <v>3400</v>
      </c>
      <c r="I34" s="613">
        <v>16.306850892343121</v>
      </c>
    </row>
    <row r="35" spans="1:13" ht="12" customHeight="1" x14ac:dyDescent="0.2">
      <c r="A35" s="574">
        <v>48</v>
      </c>
      <c r="B35" s="61" t="s">
        <v>58</v>
      </c>
      <c r="C35" s="640">
        <v>0</v>
      </c>
      <c r="D35" s="613">
        <v>0</v>
      </c>
      <c r="E35" s="614"/>
      <c r="F35" s="85">
        <v>4</v>
      </c>
      <c r="G35" s="86" t="s">
        <v>3</v>
      </c>
      <c r="H35" s="640"/>
      <c r="I35" s="613">
        <v>17.41480996068152</v>
      </c>
    </row>
    <row r="36" spans="1:13" ht="12" customHeight="1" x14ac:dyDescent="0.2">
      <c r="A36" s="574">
        <v>51</v>
      </c>
      <c r="B36" s="61" t="s">
        <v>59</v>
      </c>
      <c r="C36" s="640">
        <v>430</v>
      </c>
      <c r="D36" s="613">
        <v>18.929677134011499</v>
      </c>
      <c r="E36" s="614"/>
      <c r="F36" s="85">
        <v>5</v>
      </c>
      <c r="G36" s="86" t="s">
        <v>7</v>
      </c>
      <c r="H36" s="640">
        <v>1830</v>
      </c>
      <c r="I36" s="613">
        <v>16.987268841185763</v>
      </c>
    </row>
    <row r="37" spans="1:13" ht="12" customHeight="1" x14ac:dyDescent="0.2">
      <c r="A37" s="574">
        <v>52</v>
      </c>
      <c r="B37" s="61" t="s">
        <v>132</v>
      </c>
      <c r="C37" s="640">
        <v>460</v>
      </c>
      <c r="D37" s="613">
        <v>14.392991239048811</v>
      </c>
      <c r="E37" s="614"/>
      <c r="F37" s="85">
        <v>6</v>
      </c>
      <c r="G37" s="86" t="s">
        <v>11</v>
      </c>
      <c r="H37" s="640">
        <v>1475</v>
      </c>
      <c r="I37" s="613">
        <v>20.426533721091261</v>
      </c>
    </row>
    <row r="38" spans="1:13" ht="12" customHeight="1" x14ac:dyDescent="0.2">
      <c r="A38" s="574">
        <v>53</v>
      </c>
      <c r="B38" s="61" t="s">
        <v>60</v>
      </c>
      <c r="C38" s="640">
        <v>365</v>
      </c>
      <c r="D38" s="613">
        <v>19.646680942184155</v>
      </c>
      <c r="E38" s="614"/>
      <c r="F38" s="85">
        <v>7</v>
      </c>
      <c r="G38" s="86" t="s">
        <v>4</v>
      </c>
      <c r="H38" s="640">
        <v>965</v>
      </c>
      <c r="I38" s="613">
        <v>20.740900279991383</v>
      </c>
    </row>
    <row r="39" spans="1:13" ht="12" customHeight="1" x14ac:dyDescent="0.2">
      <c r="A39" s="574">
        <v>54</v>
      </c>
      <c r="B39" s="61" t="s">
        <v>135</v>
      </c>
      <c r="C39" s="640">
        <v>105</v>
      </c>
      <c r="D39" s="613">
        <v>17.133443163097201</v>
      </c>
      <c r="E39" s="614"/>
      <c r="F39" s="85">
        <v>8</v>
      </c>
      <c r="G39" s="86" t="s">
        <v>5</v>
      </c>
      <c r="H39" s="640">
        <v>925</v>
      </c>
      <c r="I39" s="613">
        <v>17.395401432340744</v>
      </c>
    </row>
    <row r="40" spans="1:13" ht="12" customHeight="1" x14ac:dyDescent="0.2">
      <c r="A40" s="574">
        <v>55</v>
      </c>
      <c r="B40" s="61" t="s">
        <v>166</v>
      </c>
      <c r="C40" s="640">
        <v>470</v>
      </c>
      <c r="D40" s="613">
        <v>16.578296217744786</v>
      </c>
      <c r="E40" s="614"/>
      <c r="F40" s="85">
        <v>9</v>
      </c>
      <c r="G40" s="86" t="s">
        <v>8</v>
      </c>
      <c r="H40" s="640">
        <v>970</v>
      </c>
      <c r="I40" s="613">
        <v>17.593602326426755</v>
      </c>
    </row>
    <row r="41" spans="1:13" ht="12" customHeight="1" x14ac:dyDescent="0.2">
      <c r="A41" s="574">
        <v>61</v>
      </c>
      <c r="B41" s="61" t="s">
        <v>64</v>
      </c>
      <c r="C41" s="640">
        <v>415</v>
      </c>
      <c r="D41" s="613">
        <v>17.8494623655914</v>
      </c>
      <c r="E41" s="614"/>
      <c r="F41" s="85">
        <v>10</v>
      </c>
      <c r="G41" s="86" t="s">
        <v>9</v>
      </c>
      <c r="H41" s="640">
        <v>1865</v>
      </c>
      <c r="I41" s="613">
        <v>20.017191361340927</v>
      </c>
    </row>
    <row r="42" spans="1:13" ht="12" customHeight="1" x14ac:dyDescent="0.2">
      <c r="A42" s="574">
        <v>62</v>
      </c>
      <c r="B42" s="61" t="s">
        <v>65</v>
      </c>
      <c r="C42" s="640">
        <v>195</v>
      </c>
      <c r="D42" s="613">
        <v>19.713993871297241</v>
      </c>
      <c r="E42" s="614"/>
      <c r="F42" s="85">
        <v>11</v>
      </c>
      <c r="G42" s="86" t="s">
        <v>93</v>
      </c>
      <c r="H42" s="640">
        <v>1620</v>
      </c>
      <c r="I42" s="613">
        <v>15.679813935458862</v>
      </c>
    </row>
    <row r="43" spans="1:13" ht="12" customHeight="1" x14ac:dyDescent="0.2">
      <c r="A43" s="574">
        <v>63</v>
      </c>
      <c r="B43" s="61" t="s">
        <v>66</v>
      </c>
      <c r="C43" s="640">
        <v>120</v>
      </c>
      <c r="D43" s="613">
        <v>21.024734982332156</v>
      </c>
      <c r="E43" s="614"/>
      <c r="F43" s="85">
        <v>12</v>
      </c>
      <c r="G43" s="86" t="s">
        <v>165</v>
      </c>
      <c r="H43" s="640">
        <v>2095</v>
      </c>
      <c r="I43" s="613">
        <v>15.234772496002327</v>
      </c>
    </row>
    <row r="44" spans="1:13" ht="12" customHeight="1" x14ac:dyDescent="0.2">
      <c r="A44" s="574">
        <v>64</v>
      </c>
      <c r="B44" s="61" t="s">
        <v>67</v>
      </c>
      <c r="C44" s="640">
        <v>90</v>
      </c>
      <c r="D44" s="613">
        <v>26.436781609195403</v>
      </c>
      <c r="E44" s="614"/>
      <c r="F44" s="615"/>
      <c r="G44" s="615"/>
      <c r="H44" s="844"/>
      <c r="I44" s="613"/>
      <c r="M44" s="746"/>
    </row>
    <row r="45" spans="1:13" ht="12" customHeight="1" x14ac:dyDescent="0.2">
      <c r="A45" s="574">
        <v>65</v>
      </c>
      <c r="B45" s="61" t="s">
        <v>68</v>
      </c>
      <c r="C45" s="640">
        <v>125</v>
      </c>
      <c r="D45" s="613">
        <v>21.052631578947366</v>
      </c>
      <c r="E45" s="614"/>
      <c r="F45" s="615"/>
      <c r="G45" s="615"/>
      <c r="H45" s="844"/>
      <c r="I45" s="613"/>
    </row>
    <row r="46" spans="1:13" ht="12" customHeight="1" x14ac:dyDescent="0.2">
      <c r="A46" s="574">
        <v>66</v>
      </c>
      <c r="B46" s="61" t="s">
        <v>69</v>
      </c>
      <c r="C46" s="640">
        <v>530</v>
      </c>
      <c r="D46" s="613">
        <v>22.03811101905551</v>
      </c>
      <c r="E46" s="614"/>
      <c r="F46" s="614"/>
      <c r="G46" s="602" t="s">
        <v>20</v>
      </c>
      <c r="H46" s="640">
        <v>23375</v>
      </c>
      <c r="I46" s="613">
        <v>16.910945525573322</v>
      </c>
      <c r="K46" s="746"/>
    </row>
    <row r="47" spans="1:13" x14ac:dyDescent="0.2">
      <c r="A47" s="845"/>
      <c r="B47" s="845"/>
      <c r="C47" s="845"/>
      <c r="D47" s="845"/>
      <c r="E47" s="595"/>
      <c r="F47" s="587"/>
      <c r="G47" s="594"/>
      <c r="H47" s="617"/>
      <c r="I47" s="595"/>
    </row>
    <row r="48" spans="1:13" ht="9.75" customHeight="1" x14ac:dyDescent="0.2">
      <c r="A48" s="594"/>
      <c r="B48" s="594"/>
      <c r="C48" s="594"/>
      <c r="D48" s="594"/>
      <c r="E48" s="618"/>
      <c r="F48" s="619"/>
      <c r="G48" s="618"/>
      <c r="H48" s="620"/>
      <c r="I48" s="618"/>
    </row>
    <row r="49" spans="1:9" ht="9.75" customHeight="1" x14ac:dyDescent="0.2">
      <c r="A49" s="621" t="s">
        <v>219</v>
      </c>
      <c r="B49" s="595"/>
      <c r="C49" s="595"/>
      <c r="D49" s="595"/>
      <c r="E49" s="595"/>
      <c r="F49" s="587"/>
      <c r="G49" s="594"/>
      <c r="H49" s="617"/>
      <c r="I49" s="601" t="s">
        <v>234</v>
      </c>
    </row>
    <row r="50" spans="1:9" ht="9.75" customHeight="1" x14ac:dyDescent="0.2">
      <c r="A50" s="1068"/>
      <c r="B50" s="595"/>
      <c r="C50" s="595"/>
      <c r="D50" s="595"/>
      <c r="E50" s="595"/>
      <c r="F50" s="587"/>
      <c r="G50" s="594"/>
      <c r="H50" s="617"/>
      <c r="I50" s="595"/>
    </row>
    <row r="51" spans="1:9" ht="9.75" customHeight="1" x14ac:dyDescent="0.2">
      <c r="A51" s="595"/>
      <c r="B51" s="595"/>
      <c r="C51" s="595"/>
      <c r="D51" s="595"/>
      <c r="E51" s="595"/>
      <c r="F51" s="587"/>
      <c r="G51" s="594"/>
      <c r="H51" s="617"/>
      <c r="I51" s="595"/>
    </row>
    <row r="52" spans="1:9" ht="9" customHeight="1" x14ac:dyDescent="0.2">
      <c r="A52" s="595"/>
      <c r="B52" s="595"/>
      <c r="C52" s="595"/>
      <c r="D52" s="595"/>
      <c r="E52" s="595"/>
      <c r="F52" s="594"/>
      <c r="G52" s="594"/>
      <c r="H52" s="594"/>
      <c r="I52" s="595"/>
    </row>
    <row r="53" spans="1:9" ht="7.15" customHeight="1" x14ac:dyDescent="0.2">
      <c r="A53" s="615"/>
      <c r="B53" s="602"/>
      <c r="C53" s="898"/>
      <c r="D53" s="899"/>
      <c r="E53" s="899"/>
      <c r="F53" s="594"/>
      <c r="G53" s="594"/>
      <c r="H53" s="594"/>
      <c r="I53" s="595"/>
    </row>
    <row r="54" spans="1:9" ht="13.15" customHeight="1" x14ac:dyDescent="0.2">
      <c r="A54" s="595"/>
      <c r="B54" s="594"/>
      <c r="C54" s="594"/>
      <c r="D54" s="595"/>
      <c r="E54" s="601"/>
      <c r="F54" s="595"/>
      <c r="G54" s="594"/>
      <c r="H54" s="594"/>
      <c r="I54" s="595"/>
    </row>
    <row r="55" spans="1:9" ht="11.45" customHeight="1" x14ac:dyDescent="0.2">
      <c r="A55" s="595"/>
      <c r="B55" s="595"/>
      <c r="C55" s="595"/>
      <c r="D55" s="601"/>
      <c r="E55" s="601"/>
      <c r="F55" s="595"/>
      <c r="G55" s="594"/>
      <c r="H55" s="594"/>
      <c r="I55" s="595"/>
    </row>
    <row r="56" spans="1:9" x14ac:dyDescent="0.2">
      <c r="A56" s="900"/>
      <c r="B56" s="595"/>
      <c r="C56" s="901"/>
      <c r="D56" s="902"/>
      <c r="E56" s="902"/>
      <c r="F56" s="595"/>
      <c r="G56" s="594"/>
      <c r="H56" s="594"/>
      <c r="I56" s="595"/>
    </row>
    <row r="57" spans="1:9" x14ac:dyDescent="0.2">
      <c r="A57" s="595"/>
      <c r="B57" s="595"/>
      <c r="C57" s="595"/>
      <c r="D57" s="902"/>
      <c r="E57" s="902"/>
      <c r="F57" s="595"/>
      <c r="G57" s="594"/>
      <c r="H57" s="594"/>
      <c r="I57" s="595"/>
    </row>
    <row r="58" spans="1:9" x14ac:dyDescent="0.2">
      <c r="A58" s="595"/>
      <c r="B58" s="595"/>
      <c r="C58" s="595"/>
      <c r="D58" s="902"/>
      <c r="E58" s="902"/>
      <c r="F58" s="595"/>
      <c r="G58" s="594"/>
      <c r="H58" s="594"/>
      <c r="I58" s="595"/>
    </row>
    <row r="59" spans="1:9" x14ac:dyDescent="0.2">
      <c r="A59" s="595"/>
      <c r="B59" s="595"/>
      <c r="C59" s="595"/>
      <c r="D59" s="902"/>
      <c r="E59" s="902"/>
      <c r="F59" s="595"/>
      <c r="G59" s="594"/>
      <c r="H59" s="594"/>
      <c r="I59" s="595"/>
    </row>
    <row r="60" spans="1:9" x14ac:dyDescent="0.2">
      <c r="A60" s="595"/>
      <c r="B60" s="595"/>
      <c r="C60" s="595"/>
      <c r="D60" s="902"/>
      <c r="E60" s="902"/>
      <c r="F60" s="595"/>
      <c r="G60" s="594"/>
      <c r="H60" s="594"/>
      <c r="I60" s="595"/>
    </row>
    <row r="61" spans="1:9" x14ac:dyDescent="0.2">
      <c r="A61" s="595"/>
      <c r="B61" s="595"/>
      <c r="C61" s="595"/>
      <c r="D61" s="902"/>
      <c r="E61" s="902"/>
      <c r="F61" s="595"/>
      <c r="G61" s="594"/>
      <c r="H61" s="594"/>
      <c r="I61" s="595"/>
    </row>
    <row r="62" spans="1:9" x14ac:dyDescent="0.2">
      <c r="A62" s="595"/>
      <c r="B62" s="595"/>
      <c r="C62" s="595"/>
      <c r="D62" s="902"/>
      <c r="E62" s="902"/>
      <c r="F62" s="595"/>
      <c r="G62" s="594"/>
      <c r="H62" s="594"/>
      <c r="I62" s="595"/>
    </row>
    <row r="63" spans="1:9" x14ac:dyDescent="0.2">
      <c r="A63" s="595"/>
      <c r="B63" s="595"/>
      <c r="C63" s="595"/>
      <c r="D63" s="902"/>
      <c r="E63" s="902"/>
      <c r="F63" s="595"/>
      <c r="G63" s="594"/>
      <c r="H63" s="594"/>
      <c r="I63" s="595"/>
    </row>
    <row r="64" spans="1:9" x14ac:dyDescent="0.2">
      <c r="A64" s="595"/>
      <c r="B64" s="595"/>
      <c r="C64" s="595"/>
      <c r="D64" s="902"/>
      <c r="E64" s="902"/>
      <c r="F64" s="595"/>
      <c r="G64" s="594"/>
      <c r="H64" s="594"/>
      <c r="I64" s="595"/>
    </row>
    <row r="65" spans="1:9" x14ac:dyDescent="0.2">
      <c r="A65" s="595"/>
      <c r="B65" s="595"/>
      <c r="C65" s="595"/>
      <c r="D65" s="902"/>
      <c r="E65" s="902"/>
      <c r="F65" s="595"/>
      <c r="G65" s="594"/>
      <c r="H65" s="594"/>
      <c r="I65" s="595"/>
    </row>
    <row r="66" spans="1:9" x14ac:dyDescent="0.2">
      <c r="A66" s="595"/>
      <c r="B66" s="595"/>
      <c r="C66" s="595"/>
      <c r="D66" s="902"/>
      <c r="E66" s="902"/>
      <c r="F66" s="595"/>
      <c r="G66" s="594"/>
      <c r="H66" s="594"/>
      <c r="I66" s="595"/>
    </row>
    <row r="119" spans="4:5" x14ac:dyDescent="0.2">
      <c r="D119" s="624"/>
      <c r="E119" s="624"/>
    </row>
  </sheetData>
  <hyperlinks>
    <hyperlink ref="I1" location="INHALT!A1" display="INHALT!A1" xr:uid="{5F97DB1A-BAD5-490B-BE30-0BB74C30CABB}"/>
  </hyperlinks>
  <printOptions horizontalCentered="1" gridLines="1"/>
  <pageMargins left="0.59055118110236227" right="0.39370078740157483" top="0.59055118110236227" bottom="0.59055118110236227" header="0.31496062992125984" footer="0.31496062992125984"/>
  <pageSetup paperSize="9" scale="95" firstPageNumber="18" orientation="portrait" useFirstPageNumber="1" r:id="rId1"/>
  <headerFooter alignWithMargins="0">
    <oddFooter>Seite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N120"/>
  <sheetViews>
    <sheetView zoomScaleNormal="100" workbookViewId="0">
      <pane xSplit="2" ySplit="6" topLeftCell="C31" activePane="bottomRight" state="frozen"/>
      <selection activeCell="A80" sqref="A80:XFD80"/>
      <selection pane="topRight" activeCell="A80" sqref="A80:XFD80"/>
      <selection pane="bottomLeft" activeCell="A80" sqref="A80:XFD80"/>
      <selection pane="bottomRight" activeCell="L64" sqref="L64"/>
    </sheetView>
  </sheetViews>
  <sheetFormatPr baseColWidth="10" defaultColWidth="11.42578125" defaultRowHeight="12.75" x14ac:dyDescent="0.2"/>
  <cols>
    <col min="1" max="1" width="5.7109375" style="24" customWidth="1"/>
    <col min="2" max="2" width="21.28515625" style="24" customWidth="1"/>
    <col min="3" max="3" width="7.28515625" style="24" customWidth="1"/>
    <col min="4" max="4" width="6.7109375" style="31" customWidth="1"/>
    <col min="5" max="5" width="6.7109375" style="24" customWidth="1"/>
    <col min="6" max="6" width="5.28515625" style="24" customWidth="1"/>
    <col min="7" max="7" width="22.28515625" style="24" customWidth="1"/>
    <col min="8" max="8" width="8" style="24" customWidth="1"/>
    <col min="9" max="9" width="9.28515625" style="24" customWidth="1"/>
    <col min="10" max="10" width="20.42578125" style="24" customWidth="1"/>
    <col min="11" max="16384" width="11.42578125" style="24"/>
  </cols>
  <sheetData>
    <row r="1" spans="1:9" ht="6.6" customHeight="1" x14ac:dyDescent="0.2">
      <c r="A1" s="1055">
        <v>44196</v>
      </c>
      <c r="B1" s="53"/>
      <c r="C1" s="53"/>
      <c r="D1" s="53"/>
      <c r="E1" s="92"/>
      <c r="F1" s="92"/>
      <c r="G1" s="92"/>
      <c r="H1" s="92"/>
      <c r="I1" s="92"/>
    </row>
    <row r="2" spans="1:9" ht="16.149999999999999" customHeight="1" x14ac:dyDescent="0.2">
      <c r="A2" s="174" t="s">
        <v>519</v>
      </c>
      <c r="B2" s="56"/>
      <c r="C2" s="56"/>
      <c r="D2" s="55"/>
      <c r="E2" s="92"/>
      <c r="F2" s="92"/>
      <c r="G2" s="92"/>
      <c r="H2" s="92"/>
      <c r="I2" s="1070" t="s">
        <v>512</v>
      </c>
    </row>
    <row r="3" spans="1:9" ht="12" customHeight="1" x14ac:dyDescent="0.2">
      <c r="A3" s="78" t="s">
        <v>1</v>
      </c>
      <c r="B3" s="56"/>
      <c r="C3" s="56"/>
      <c r="D3" s="66"/>
      <c r="E3" s="92"/>
      <c r="F3" s="92"/>
      <c r="G3" s="92"/>
      <c r="H3" s="92"/>
      <c r="I3" s="66" t="s">
        <v>509</v>
      </c>
    </row>
    <row r="4" spans="1:9" ht="4.9000000000000004" customHeight="1" x14ac:dyDescent="0.2">
      <c r="A4" s="79"/>
      <c r="B4" s="56"/>
      <c r="C4" s="56"/>
      <c r="D4" s="66"/>
      <c r="E4" s="92"/>
      <c r="F4" s="92"/>
      <c r="G4" s="92"/>
      <c r="H4" s="92"/>
      <c r="I4" s="92"/>
    </row>
    <row r="5" spans="1:9" ht="30" customHeight="1" x14ac:dyDescent="0.2">
      <c r="A5" s="172" t="s">
        <v>100</v>
      </c>
      <c r="B5" s="168" t="s">
        <v>101</v>
      </c>
      <c r="C5" s="652" t="s">
        <v>338</v>
      </c>
      <c r="D5" s="653"/>
      <c r="E5" s="92"/>
      <c r="F5" s="172" t="s">
        <v>100</v>
      </c>
      <c r="G5" s="168" t="s">
        <v>101</v>
      </c>
      <c r="H5" s="652" t="s">
        <v>338</v>
      </c>
      <c r="I5" s="653"/>
    </row>
    <row r="6" spans="1:9" x14ac:dyDescent="0.2">
      <c r="A6" s="173"/>
      <c r="B6" s="169"/>
      <c r="C6" s="166" t="s">
        <v>233</v>
      </c>
      <c r="D6" s="171" t="s">
        <v>223</v>
      </c>
      <c r="E6" s="92"/>
      <c r="F6" s="173"/>
      <c r="G6" s="169"/>
      <c r="H6" s="166" t="s">
        <v>233</v>
      </c>
      <c r="I6" s="171" t="s">
        <v>223</v>
      </c>
    </row>
    <row r="7" spans="1:9" ht="9" customHeight="1" x14ac:dyDescent="0.2">
      <c r="A7" s="80"/>
      <c r="B7" s="80"/>
      <c r="C7" s="81"/>
      <c r="D7" s="586"/>
      <c r="E7" s="92"/>
      <c r="F7" s="92"/>
      <c r="G7" s="92"/>
      <c r="H7" s="92"/>
      <c r="I7" s="92"/>
    </row>
    <row r="8" spans="1:9" ht="12" customHeight="1" x14ac:dyDescent="0.2">
      <c r="A8" s="574">
        <v>10</v>
      </c>
      <c r="B8" s="61" t="s">
        <v>37</v>
      </c>
      <c r="C8" s="640">
        <v>110</v>
      </c>
      <c r="D8" s="613">
        <v>20.5607476635514</v>
      </c>
      <c r="E8" s="614"/>
      <c r="F8" s="574">
        <v>71</v>
      </c>
      <c r="G8" s="61" t="s">
        <v>70</v>
      </c>
      <c r="H8" s="640">
        <v>305</v>
      </c>
      <c r="I8" s="613">
        <v>18.208955223880597</v>
      </c>
    </row>
    <row r="9" spans="1:9" ht="12" customHeight="1" x14ac:dyDescent="0.2">
      <c r="A9" s="574">
        <v>11</v>
      </c>
      <c r="B9" s="61" t="s">
        <v>38</v>
      </c>
      <c r="C9" s="640">
        <v>225</v>
      </c>
      <c r="D9" s="613">
        <v>19.823788546255507</v>
      </c>
      <c r="E9" s="614"/>
      <c r="F9" s="574">
        <v>72</v>
      </c>
      <c r="G9" s="61" t="s">
        <v>71</v>
      </c>
      <c r="H9" s="640">
        <v>445</v>
      </c>
      <c r="I9" s="613">
        <v>15.008431703204048</v>
      </c>
    </row>
    <row r="10" spans="1:9" ht="12" customHeight="1" x14ac:dyDescent="0.2">
      <c r="A10" s="574">
        <v>12</v>
      </c>
      <c r="B10" s="61" t="s">
        <v>90</v>
      </c>
      <c r="C10" s="640">
        <v>435</v>
      </c>
      <c r="D10" s="613">
        <v>18.125</v>
      </c>
      <c r="E10" s="614"/>
      <c r="F10" s="574">
        <v>81</v>
      </c>
      <c r="G10" s="61" t="s">
        <v>5</v>
      </c>
      <c r="H10" s="640">
        <v>235</v>
      </c>
      <c r="I10" s="613">
        <v>17.216117216117215</v>
      </c>
    </row>
    <row r="11" spans="1:9" ht="12" customHeight="1" x14ac:dyDescent="0.2">
      <c r="A11" s="574">
        <v>13</v>
      </c>
      <c r="B11" s="61" t="s">
        <v>39</v>
      </c>
      <c r="C11" s="640">
        <v>45</v>
      </c>
      <c r="D11" s="613">
        <v>11.842105263157894</v>
      </c>
      <c r="E11" s="614"/>
      <c r="F11" s="574">
        <v>82</v>
      </c>
      <c r="G11" s="61" t="s">
        <v>72</v>
      </c>
      <c r="H11" s="640">
        <v>405</v>
      </c>
      <c r="I11" s="613">
        <v>16.981132075471699</v>
      </c>
    </row>
    <row r="12" spans="1:9" ht="12" customHeight="1" x14ac:dyDescent="0.2">
      <c r="A12" s="574">
        <v>14</v>
      </c>
      <c r="B12" s="61" t="s">
        <v>40</v>
      </c>
      <c r="C12" s="640">
        <v>265</v>
      </c>
      <c r="D12" s="613">
        <v>10.211946050096339</v>
      </c>
      <c r="E12" s="614"/>
      <c r="F12" s="574">
        <v>83</v>
      </c>
      <c r="G12" s="61" t="s">
        <v>73</v>
      </c>
      <c r="H12" s="640">
        <v>380</v>
      </c>
      <c r="I12" s="613">
        <v>24.358974358974358</v>
      </c>
    </row>
    <row r="13" spans="1:9" ht="12" customHeight="1" x14ac:dyDescent="0.2">
      <c r="A13" s="574">
        <v>15</v>
      </c>
      <c r="B13" s="61" t="s">
        <v>41</v>
      </c>
      <c r="C13" s="640">
        <v>265</v>
      </c>
      <c r="D13" s="613">
        <v>23.451327433628318</v>
      </c>
      <c r="E13" s="614"/>
      <c r="F13" s="574">
        <v>91</v>
      </c>
      <c r="G13" s="61" t="s">
        <v>74</v>
      </c>
      <c r="H13" s="640">
        <v>265</v>
      </c>
      <c r="I13" s="613">
        <v>18.794326241134751</v>
      </c>
    </row>
    <row r="14" spans="1:9" ht="12" customHeight="1" x14ac:dyDescent="0.2">
      <c r="A14" s="574">
        <v>16</v>
      </c>
      <c r="B14" s="61" t="s">
        <v>99</v>
      </c>
      <c r="C14" s="640">
        <v>585</v>
      </c>
      <c r="D14" s="613">
        <v>20.707964601769913</v>
      </c>
      <c r="E14" s="614"/>
      <c r="F14" s="574">
        <v>92</v>
      </c>
      <c r="G14" s="61" t="s">
        <v>75</v>
      </c>
      <c r="H14" s="640">
        <v>5</v>
      </c>
      <c r="I14" s="613">
        <v>1.4084507042253522</v>
      </c>
    </row>
    <row r="15" spans="1:9" ht="12" customHeight="1" x14ac:dyDescent="0.2">
      <c r="A15" s="574">
        <v>17</v>
      </c>
      <c r="B15" s="61" t="s">
        <v>42</v>
      </c>
      <c r="C15" s="640">
        <v>635</v>
      </c>
      <c r="D15" s="613">
        <v>17.185385656292286</v>
      </c>
      <c r="E15" s="614"/>
      <c r="F15" s="574">
        <v>93</v>
      </c>
      <c r="G15" s="61" t="s">
        <v>76</v>
      </c>
      <c r="H15" s="640">
        <v>290</v>
      </c>
      <c r="I15" s="613">
        <v>18.589743589743591</v>
      </c>
    </row>
    <row r="16" spans="1:9" ht="12" customHeight="1" x14ac:dyDescent="0.2">
      <c r="A16" s="574">
        <v>21</v>
      </c>
      <c r="B16" s="61" t="s">
        <v>43</v>
      </c>
      <c r="C16" s="640">
        <v>230</v>
      </c>
      <c r="D16" s="613">
        <v>13.609467455621301</v>
      </c>
      <c r="E16" s="614"/>
      <c r="F16" s="574">
        <v>94</v>
      </c>
      <c r="G16" s="61" t="s">
        <v>77</v>
      </c>
      <c r="H16" s="640">
        <v>415</v>
      </c>
      <c r="I16" s="613">
        <v>19.080459770114942</v>
      </c>
    </row>
    <row r="17" spans="1:14" ht="12" customHeight="1" x14ac:dyDescent="0.2">
      <c r="A17" s="574">
        <v>22</v>
      </c>
      <c r="B17" s="61" t="s">
        <v>44</v>
      </c>
      <c r="C17" s="640">
        <v>340</v>
      </c>
      <c r="D17" s="613">
        <v>20.481927710843372</v>
      </c>
      <c r="E17" s="614"/>
      <c r="F17" s="574">
        <v>101</v>
      </c>
      <c r="G17" s="61" t="s">
        <v>78</v>
      </c>
      <c r="H17" s="640">
        <v>465</v>
      </c>
      <c r="I17" s="613">
        <v>14.975845410628018</v>
      </c>
    </row>
    <row r="18" spans="1:14" ht="12" customHeight="1" x14ac:dyDescent="0.2">
      <c r="A18" s="574">
        <v>23</v>
      </c>
      <c r="B18" s="61" t="s">
        <v>45</v>
      </c>
      <c r="C18" s="640">
        <v>710</v>
      </c>
      <c r="D18" s="613">
        <v>21.679389312977097</v>
      </c>
      <c r="E18" s="614"/>
      <c r="F18" s="574">
        <v>102</v>
      </c>
      <c r="G18" s="61" t="s">
        <v>79</v>
      </c>
      <c r="H18" s="640">
        <v>15</v>
      </c>
      <c r="I18" s="613">
        <v>14.285714285714285</v>
      </c>
    </row>
    <row r="19" spans="1:14" ht="12" customHeight="1" x14ac:dyDescent="0.2">
      <c r="A19" s="574">
        <v>24</v>
      </c>
      <c r="B19" s="61" t="s">
        <v>46</v>
      </c>
      <c r="C19" s="640">
        <v>1120</v>
      </c>
      <c r="D19" s="613">
        <v>17.35089078233927</v>
      </c>
      <c r="E19" s="614"/>
      <c r="F19" s="574">
        <v>103</v>
      </c>
      <c r="G19" s="61" t="s">
        <v>80</v>
      </c>
      <c r="H19" s="640">
        <v>90</v>
      </c>
      <c r="I19" s="613">
        <v>10.344827586206897</v>
      </c>
      <c r="J19" s="27"/>
      <c r="K19" s="27"/>
      <c r="L19" s="27"/>
      <c r="M19" s="27"/>
      <c r="N19" s="27"/>
    </row>
    <row r="20" spans="1:14" ht="12" customHeight="1" x14ac:dyDescent="0.2">
      <c r="A20" s="574">
        <v>25</v>
      </c>
      <c r="B20" s="61" t="s">
        <v>180</v>
      </c>
      <c r="C20" s="640">
        <v>315</v>
      </c>
      <c r="D20" s="613">
        <v>16.890080428954423</v>
      </c>
      <c r="E20" s="614"/>
      <c r="F20" s="574">
        <v>105</v>
      </c>
      <c r="G20" s="61" t="s">
        <v>81</v>
      </c>
      <c r="H20" s="640">
        <v>105</v>
      </c>
      <c r="I20" s="613">
        <v>18.918918918918919</v>
      </c>
      <c r="J20" s="27"/>
      <c r="K20" s="27"/>
      <c r="L20" s="27"/>
      <c r="M20" s="27"/>
      <c r="N20" s="27"/>
    </row>
    <row r="21" spans="1:14" ht="12" customHeight="1" x14ac:dyDescent="0.2">
      <c r="A21" s="574">
        <v>26</v>
      </c>
      <c r="B21" s="61" t="s">
        <v>164</v>
      </c>
      <c r="C21" s="640">
        <v>655</v>
      </c>
      <c r="D21" s="613">
        <v>25</v>
      </c>
      <c r="E21" s="614"/>
      <c r="F21" s="574">
        <v>106</v>
      </c>
      <c r="G21" s="61" t="s">
        <v>82</v>
      </c>
      <c r="H21" s="640">
        <v>200</v>
      </c>
      <c r="I21" s="613">
        <v>21.164021164021165</v>
      </c>
      <c r="J21" s="27"/>
      <c r="K21" s="27"/>
      <c r="L21" s="27"/>
      <c r="M21" s="27"/>
      <c r="N21" s="27"/>
    </row>
    <row r="22" spans="1:14" ht="12" customHeight="1" x14ac:dyDescent="0.2">
      <c r="A22" s="574">
        <v>31</v>
      </c>
      <c r="B22" s="61" t="s">
        <v>47</v>
      </c>
      <c r="C22" s="640">
        <v>615</v>
      </c>
      <c r="D22" s="613">
        <v>16.057441253263708</v>
      </c>
      <c r="E22" s="614"/>
      <c r="F22" s="574">
        <v>107</v>
      </c>
      <c r="G22" s="61" t="s">
        <v>83</v>
      </c>
      <c r="H22" s="640">
        <v>380</v>
      </c>
      <c r="I22" s="613">
        <v>17.75700934579439</v>
      </c>
      <c r="J22" s="27"/>
      <c r="K22" s="27"/>
      <c r="L22" s="27"/>
      <c r="M22" s="27"/>
      <c r="N22" s="27"/>
    </row>
    <row r="23" spans="1:14" ht="12" customHeight="1" x14ac:dyDescent="0.2">
      <c r="A23" s="574">
        <v>32</v>
      </c>
      <c r="B23" s="61" t="s">
        <v>48</v>
      </c>
      <c r="C23" s="640">
        <v>1180</v>
      </c>
      <c r="D23" s="613">
        <v>20.274914089347078</v>
      </c>
      <c r="E23" s="614"/>
      <c r="F23" s="574">
        <v>108</v>
      </c>
      <c r="G23" s="61" t="s">
        <v>84</v>
      </c>
      <c r="H23" s="640">
        <v>235</v>
      </c>
      <c r="I23" s="613">
        <v>22.274881516587676</v>
      </c>
      <c r="J23" s="27"/>
      <c r="K23" s="27"/>
      <c r="L23" s="27"/>
      <c r="M23" s="27"/>
      <c r="N23" s="27"/>
    </row>
    <row r="24" spans="1:14" ht="12" customHeight="1" x14ac:dyDescent="0.2">
      <c r="A24" s="574">
        <v>33</v>
      </c>
      <c r="B24" s="61" t="s">
        <v>181</v>
      </c>
      <c r="C24" s="640">
        <v>5</v>
      </c>
      <c r="D24" s="613">
        <v>6.25</v>
      </c>
      <c r="E24" s="614"/>
      <c r="F24" s="574">
        <v>109</v>
      </c>
      <c r="G24" s="764" t="s">
        <v>145</v>
      </c>
      <c r="H24" s="640">
        <v>60</v>
      </c>
      <c r="I24" s="613">
        <v>11.214953271028037</v>
      </c>
      <c r="J24" s="165"/>
      <c r="K24" s="165"/>
      <c r="L24" s="165"/>
      <c r="M24" s="165"/>
      <c r="N24" s="27"/>
    </row>
    <row r="25" spans="1:14" ht="12" customHeight="1" x14ac:dyDescent="0.2">
      <c r="A25" s="574">
        <v>34</v>
      </c>
      <c r="B25" s="61" t="s">
        <v>49</v>
      </c>
      <c r="C25" s="640">
        <v>945</v>
      </c>
      <c r="D25" s="613">
        <v>21.452894438138479</v>
      </c>
      <c r="E25" s="614"/>
      <c r="F25" s="574">
        <v>111</v>
      </c>
      <c r="G25" s="61" t="s">
        <v>85</v>
      </c>
      <c r="H25" s="640">
        <v>880</v>
      </c>
      <c r="I25" s="613">
        <v>19.620958751393534</v>
      </c>
      <c r="J25" s="161"/>
      <c r="K25" s="27"/>
      <c r="L25" s="27"/>
      <c r="M25" s="165"/>
      <c r="N25" s="27"/>
    </row>
    <row r="26" spans="1:14" ht="12" customHeight="1" x14ac:dyDescent="0.2">
      <c r="A26" s="574">
        <v>35</v>
      </c>
      <c r="B26" s="61" t="s">
        <v>91</v>
      </c>
      <c r="C26" s="640">
        <v>420</v>
      </c>
      <c r="D26" s="613">
        <v>14.814814814814813</v>
      </c>
      <c r="E26" s="614"/>
      <c r="F26" s="574">
        <v>112</v>
      </c>
      <c r="G26" s="61" t="s">
        <v>86</v>
      </c>
      <c r="H26" s="640">
        <v>995</v>
      </c>
      <c r="I26" s="613">
        <v>18.632958801498127</v>
      </c>
      <c r="J26" s="30"/>
      <c r="K26" s="27"/>
      <c r="L26" s="27"/>
      <c r="M26" s="177"/>
      <c r="N26" s="27"/>
    </row>
    <row r="27" spans="1:14" ht="12" customHeight="1" x14ac:dyDescent="0.2">
      <c r="A27" s="574">
        <v>36</v>
      </c>
      <c r="B27" s="61" t="s">
        <v>50</v>
      </c>
      <c r="C27" s="640">
        <v>635</v>
      </c>
      <c r="D27" s="613">
        <v>16.408268733850129</v>
      </c>
      <c r="E27" s="614"/>
      <c r="F27" s="574">
        <v>113</v>
      </c>
      <c r="G27" s="61" t="s">
        <v>87</v>
      </c>
      <c r="H27" s="640">
        <v>65</v>
      </c>
      <c r="I27" s="613">
        <v>13.131313131313133</v>
      </c>
      <c r="J27" s="162"/>
      <c r="K27" s="27"/>
      <c r="L27" s="27"/>
      <c r="M27" s="177"/>
      <c r="N27" s="27"/>
    </row>
    <row r="28" spans="1:14" ht="12" customHeight="1" x14ac:dyDescent="0.2">
      <c r="A28" s="574">
        <v>41</v>
      </c>
      <c r="B28" s="61" t="s">
        <v>51</v>
      </c>
      <c r="C28" s="640">
        <v>615</v>
      </c>
      <c r="D28" s="613">
        <v>19.370078740157481</v>
      </c>
      <c r="E28" s="614"/>
      <c r="F28" s="574">
        <v>121</v>
      </c>
      <c r="G28" s="61" t="s">
        <v>61</v>
      </c>
      <c r="H28" s="640">
        <v>1060</v>
      </c>
      <c r="I28" s="613">
        <v>17.74058577405858</v>
      </c>
      <c r="J28" s="189"/>
      <c r="K28" s="189"/>
      <c r="L28" s="190"/>
      <c r="M28" s="190"/>
      <c r="N28" s="27"/>
    </row>
    <row r="29" spans="1:14" ht="12" customHeight="1" x14ac:dyDescent="0.2">
      <c r="A29" s="574">
        <v>42</v>
      </c>
      <c r="B29" s="61" t="s">
        <v>52</v>
      </c>
      <c r="C29" s="640">
        <v>765</v>
      </c>
      <c r="D29" s="613">
        <v>23.076923076923077</v>
      </c>
      <c r="E29" s="614"/>
      <c r="F29" s="574">
        <v>122</v>
      </c>
      <c r="G29" s="61" t="s">
        <v>62</v>
      </c>
      <c r="H29" s="640">
        <v>1045</v>
      </c>
      <c r="I29" s="613">
        <v>19.904761904761905</v>
      </c>
      <c r="J29" s="178"/>
      <c r="K29" s="178"/>
      <c r="L29" s="191"/>
      <c r="M29" s="191"/>
      <c r="N29" s="27"/>
    </row>
    <row r="30" spans="1:14" ht="12" customHeight="1" x14ac:dyDescent="0.2">
      <c r="A30" s="574">
        <v>43</v>
      </c>
      <c r="B30" s="61" t="s">
        <v>53</v>
      </c>
      <c r="C30" s="640">
        <v>1105</v>
      </c>
      <c r="D30" s="613">
        <v>19.284467713787084</v>
      </c>
      <c r="E30" s="614"/>
      <c r="F30" s="574">
        <v>123</v>
      </c>
      <c r="G30" s="61" t="s">
        <v>63</v>
      </c>
      <c r="H30" s="640">
        <v>465</v>
      </c>
      <c r="I30" s="613">
        <v>18.379446640316203</v>
      </c>
      <c r="J30" s="178"/>
      <c r="K30" s="178"/>
      <c r="L30" s="191"/>
      <c r="M30" s="191"/>
      <c r="N30" s="27"/>
    </row>
    <row r="31" spans="1:14" ht="12" customHeight="1" x14ac:dyDescent="0.2">
      <c r="A31" s="574">
        <v>44</v>
      </c>
      <c r="B31" s="61" t="s">
        <v>54</v>
      </c>
      <c r="C31" s="640">
        <v>635</v>
      </c>
      <c r="D31" s="613">
        <v>15.835411471321695</v>
      </c>
      <c r="E31" s="614"/>
      <c r="F31" s="614"/>
      <c r="G31" s="622"/>
      <c r="H31" s="844"/>
      <c r="I31" s="613"/>
      <c r="J31" s="178"/>
      <c r="K31" s="178"/>
      <c r="L31" s="179"/>
      <c r="M31" s="179"/>
      <c r="N31" s="27"/>
    </row>
    <row r="32" spans="1:14" ht="12" customHeight="1" x14ac:dyDescent="0.2">
      <c r="A32" s="574">
        <v>45</v>
      </c>
      <c r="B32" s="61" t="s">
        <v>55</v>
      </c>
      <c r="C32" s="640">
        <v>25</v>
      </c>
      <c r="D32" s="613">
        <v>10</v>
      </c>
      <c r="E32" s="614"/>
      <c r="F32" s="85">
        <v>1</v>
      </c>
      <c r="G32" s="86" t="s">
        <v>2</v>
      </c>
      <c r="H32" s="640">
        <v>2580</v>
      </c>
      <c r="I32" s="613">
        <v>17.562968005445882</v>
      </c>
      <c r="J32" s="180"/>
      <c r="K32" s="181"/>
      <c r="L32" s="182"/>
      <c r="M32" s="183"/>
      <c r="N32" s="27"/>
    </row>
    <row r="33" spans="1:14" ht="12" customHeight="1" x14ac:dyDescent="0.2">
      <c r="A33" s="574">
        <v>46</v>
      </c>
      <c r="B33" s="61" t="s">
        <v>56</v>
      </c>
      <c r="C33" s="640">
        <v>105</v>
      </c>
      <c r="D33" s="613">
        <v>11.29032258064516</v>
      </c>
      <c r="E33" s="614"/>
      <c r="F33" s="85">
        <v>2</v>
      </c>
      <c r="G33" s="86" t="s">
        <v>6</v>
      </c>
      <c r="H33" s="640">
        <v>3375</v>
      </c>
      <c r="I33" s="613">
        <v>19.20887877063176</v>
      </c>
      <c r="J33" s="180"/>
      <c r="K33" s="181"/>
      <c r="L33" s="182"/>
      <c r="M33" s="183"/>
      <c r="N33" s="27"/>
    </row>
    <row r="34" spans="1:14" ht="12" customHeight="1" x14ac:dyDescent="0.2">
      <c r="A34" s="574">
        <v>47</v>
      </c>
      <c r="B34" s="61" t="s">
        <v>57</v>
      </c>
      <c r="C34" s="640">
        <v>145</v>
      </c>
      <c r="D34" s="613">
        <v>16.292134831460675</v>
      </c>
      <c r="E34" s="614"/>
      <c r="F34" s="85">
        <v>3</v>
      </c>
      <c r="G34" s="86" t="s">
        <v>10</v>
      </c>
      <c r="H34" s="640">
        <v>3805</v>
      </c>
      <c r="I34" s="613">
        <v>18.253777884384746</v>
      </c>
      <c r="J34" s="180"/>
      <c r="K34" s="181"/>
      <c r="L34" s="182"/>
      <c r="M34" s="183"/>
      <c r="N34" s="27"/>
    </row>
    <row r="35" spans="1:14" ht="12" customHeight="1" x14ac:dyDescent="0.2">
      <c r="A35" s="574">
        <v>48</v>
      </c>
      <c r="B35" s="61" t="s">
        <v>58</v>
      </c>
      <c r="C35" s="640">
        <v>0</v>
      </c>
      <c r="D35" s="613">
        <v>0</v>
      </c>
      <c r="E35" s="614"/>
      <c r="F35" s="85">
        <v>4</v>
      </c>
      <c r="G35" s="86" t="s">
        <v>3</v>
      </c>
      <c r="H35" s="640">
        <v>3390</v>
      </c>
      <c r="I35" s="613">
        <v>18.514472965592571</v>
      </c>
      <c r="J35" s="180"/>
      <c r="K35" s="181"/>
      <c r="L35" s="182"/>
      <c r="M35" s="183"/>
      <c r="N35" s="27"/>
    </row>
    <row r="36" spans="1:14" ht="12" customHeight="1" x14ac:dyDescent="0.2">
      <c r="A36" s="574">
        <v>51</v>
      </c>
      <c r="B36" s="61" t="s">
        <v>59</v>
      </c>
      <c r="C36" s="640">
        <v>445</v>
      </c>
      <c r="D36" s="613">
        <v>19.690265486725664</v>
      </c>
      <c r="E36" s="614"/>
      <c r="F36" s="85">
        <v>5</v>
      </c>
      <c r="G36" s="86" t="s">
        <v>7</v>
      </c>
      <c r="H36" s="640">
        <v>2230</v>
      </c>
      <c r="I36" s="613">
        <v>20.724907063197026</v>
      </c>
      <c r="J36" s="180"/>
      <c r="K36" s="181"/>
      <c r="L36" s="182"/>
      <c r="M36" s="183"/>
      <c r="N36" s="27"/>
    </row>
    <row r="37" spans="1:14" ht="12" customHeight="1" x14ac:dyDescent="0.2">
      <c r="A37" s="574">
        <v>52</v>
      </c>
      <c r="B37" s="61" t="s">
        <v>132</v>
      </c>
      <c r="C37" s="640">
        <v>840</v>
      </c>
      <c r="D37" s="613">
        <v>26.291079812206576</v>
      </c>
      <c r="E37" s="614"/>
      <c r="F37" s="85">
        <v>6</v>
      </c>
      <c r="G37" s="86" t="s">
        <v>11</v>
      </c>
      <c r="H37" s="640">
        <v>1220</v>
      </c>
      <c r="I37" s="613">
        <v>16.897506925207757</v>
      </c>
      <c r="J37" s="180"/>
      <c r="K37" s="181"/>
      <c r="L37" s="182"/>
      <c r="M37" s="183"/>
      <c r="N37" s="27"/>
    </row>
    <row r="38" spans="1:14" ht="12" customHeight="1" x14ac:dyDescent="0.2">
      <c r="A38" s="574">
        <v>53</v>
      </c>
      <c r="B38" s="61" t="s">
        <v>60</v>
      </c>
      <c r="C38" s="640">
        <v>300</v>
      </c>
      <c r="D38" s="613">
        <v>16.042780748663102</v>
      </c>
      <c r="E38" s="614"/>
      <c r="F38" s="85">
        <v>7</v>
      </c>
      <c r="G38" s="86" t="s">
        <v>4</v>
      </c>
      <c r="H38" s="640">
        <v>755</v>
      </c>
      <c r="I38" s="613">
        <v>16.254036598493002</v>
      </c>
      <c r="J38" s="180"/>
      <c r="K38" s="181"/>
      <c r="L38" s="182"/>
      <c r="M38" s="183"/>
      <c r="N38" s="27"/>
    </row>
    <row r="39" spans="1:14" ht="12" customHeight="1" x14ac:dyDescent="0.2">
      <c r="A39" s="574">
        <v>54</v>
      </c>
      <c r="B39" s="61" t="s">
        <v>135</v>
      </c>
      <c r="C39" s="640">
        <v>110</v>
      </c>
      <c r="D39" s="613">
        <v>18.181818181818183</v>
      </c>
      <c r="E39" s="614"/>
      <c r="F39" s="85">
        <v>8</v>
      </c>
      <c r="G39" s="86" t="s">
        <v>5</v>
      </c>
      <c r="H39" s="640">
        <v>1030</v>
      </c>
      <c r="I39" s="613">
        <v>19.415645617342133</v>
      </c>
      <c r="J39" s="180"/>
      <c r="K39" s="181"/>
      <c r="L39" s="182"/>
      <c r="M39" s="183"/>
      <c r="N39" s="27"/>
    </row>
    <row r="40" spans="1:14" ht="12" customHeight="1" x14ac:dyDescent="0.2">
      <c r="A40" s="574">
        <v>55</v>
      </c>
      <c r="B40" s="61" t="s">
        <v>166</v>
      </c>
      <c r="C40" s="640">
        <v>545</v>
      </c>
      <c r="D40" s="613">
        <v>19.257950530035338</v>
      </c>
      <c r="E40" s="614"/>
      <c r="F40" s="85">
        <v>9</v>
      </c>
      <c r="G40" s="86" t="s">
        <v>8</v>
      </c>
      <c r="H40" s="640">
        <v>980</v>
      </c>
      <c r="I40" s="613">
        <v>17.81818181818182</v>
      </c>
      <c r="J40" s="180"/>
      <c r="K40" s="181"/>
      <c r="L40" s="182"/>
      <c r="M40" s="183"/>
      <c r="N40" s="27"/>
    </row>
    <row r="41" spans="1:14" ht="12" customHeight="1" x14ac:dyDescent="0.2">
      <c r="A41" s="574">
        <v>61</v>
      </c>
      <c r="B41" s="61" t="s">
        <v>64</v>
      </c>
      <c r="C41" s="640">
        <v>485</v>
      </c>
      <c r="D41" s="613">
        <v>20.86021505376344</v>
      </c>
      <c r="E41" s="614"/>
      <c r="F41" s="85">
        <v>10</v>
      </c>
      <c r="G41" s="86" t="s">
        <v>9</v>
      </c>
      <c r="H41" s="640">
        <v>1545</v>
      </c>
      <c r="I41" s="613">
        <v>16.603976356797421</v>
      </c>
      <c r="J41" s="180"/>
      <c r="K41" s="181"/>
      <c r="L41" s="182"/>
      <c r="M41" s="183"/>
      <c r="N41" s="27"/>
    </row>
    <row r="42" spans="1:14" ht="12" customHeight="1" x14ac:dyDescent="0.2">
      <c r="A42" s="574">
        <v>62</v>
      </c>
      <c r="B42" s="61" t="s">
        <v>65</v>
      </c>
      <c r="C42" s="640">
        <v>165</v>
      </c>
      <c r="D42" s="613">
        <v>16.836734693877549</v>
      </c>
      <c r="E42" s="614"/>
      <c r="F42" s="85">
        <v>11</v>
      </c>
      <c r="G42" s="86" t="s">
        <v>93</v>
      </c>
      <c r="H42" s="640">
        <v>1940</v>
      </c>
      <c r="I42" s="613">
        <v>18.7984496124031</v>
      </c>
      <c r="J42" s="180"/>
      <c r="K42" s="181"/>
      <c r="L42" s="182"/>
      <c r="M42" s="183"/>
      <c r="N42" s="27"/>
    </row>
    <row r="43" spans="1:14" ht="12" customHeight="1" x14ac:dyDescent="0.2">
      <c r="A43" s="574">
        <v>63</v>
      </c>
      <c r="B43" s="61" t="s">
        <v>66</v>
      </c>
      <c r="C43" s="640">
        <v>90</v>
      </c>
      <c r="D43" s="613">
        <v>15.929203539823009</v>
      </c>
      <c r="E43" s="614"/>
      <c r="F43" s="85">
        <v>12</v>
      </c>
      <c r="G43" s="86" t="s">
        <v>165</v>
      </c>
      <c r="H43" s="640">
        <v>2575</v>
      </c>
      <c r="I43" s="613">
        <v>18.713662790697676</v>
      </c>
      <c r="J43" s="180"/>
      <c r="K43" s="181"/>
      <c r="L43" s="182"/>
      <c r="M43" s="183"/>
      <c r="N43" s="27"/>
    </row>
    <row r="44" spans="1:14" ht="12" customHeight="1" x14ac:dyDescent="0.2">
      <c r="A44" s="574">
        <v>64</v>
      </c>
      <c r="B44" s="61" t="s">
        <v>67</v>
      </c>
      <c r="C44" s="640">
        <v>35</v>
      </c>
      <c r="D44" s="613">
        <v>10</v>
      </c>
      <c r="E44" s="614"/>
      <c r="F44" s="615"/>
      <c r="G44" s="615"/>
      <c r="H44" s="844"/>
      <c r="I44" s="613"/>
      <c r="J44" s="180"/>
      <c r="K44" s="181"/>
      <c r="L44" s="182"/>
      <c r="M44" s="183"/>
      <c r="N44" s="27"/>
    </row>
    <row r="45" spans="1:14" ht="12" customHeight="1" x14ac:dyDescent="0.2">
      <c r="A45" s="574">
        <v>65</v>
      </c>
      <c r="B45" s="61" t="s">
        <v>68</v>
      </c>
      <c r="C45" s="640">
        <v>75</v>
      </c>
      <c r="D45" s="613">
        <v>12.711864406779661</v>
      </c>
      <c r="E45" s="614"/>
      <c r="F45" s="615"/>
      <c r="G45" s="615"/>
      <c r="H45" s="844"/>
      <c r="I45" s="613"/>
      <c r="J45" s="180"/>
      <c r="K45" s="181"/>
      <c r="L45" s="182"/>
      <c r="M45" s="183"/>
      <c r="N45" s="27"/>
    </row>
    <row r="46" spans="1:14" ht="12" customHeight="1" x14ac:dyDescent="0.2">
      <c r="A46" s="574">
        <v>66</v>
      </c>
      <c r="B46" s="61" t="s">
        <v>69</v>
      </c>
      <c r="C46" s="640">
        <v>375</v>
      </c>
      <c r="D46" s="613">
        <v>15.527950310559005</v>
      </c>
      <c r="E46" s="614"/>
      <c r="F46" s="614"/>
      <c r="G46" s="602" t="s">
        <v>20</v>
      </c>
      <c r="H46" s="640">
        <v>25425</v>
      </c>
      <c r="I46" s="613">
        <v>18.393257614121392</v>
      </c>
      <c r="J46" s="180"/>
      <c r="K46" s="181"/>
      <c r="L46" s="182"/>
      <c r="M46" s="183"/>
      <c r="N46" s="27"/>
    </row>
    <row r="47" spans="1:14" ht="12" customHeight="1" x14ac:dyDescent="0.2">
      <c r="A47" s="92"/>
      <c r="B47" s="92"/>
      <c r="C47" s="848"/>
      <c r="D47" s="638"/>
      <c r="E47" s="616"/>
      <c r="F47" s="87"/>
      <c r="G47" s="231"/>
      <c r="H47" s="848"/>
      <c r="I47" s="638"/>
      <c r="J47" s="180"/>
      <c r="K47" s="181"/>
      <c r="L47" s="182"/>
      <c r="M47" s="183"/>
      <c r="N47" s="27"/>
    </row>
    <row r="48" spans="1:14" ht="12" customHeight="1" x14ac:dyDescent="0.2">
      <c r="A48" s="92"/>
      <c r="B48" s="92"/>
      <c r="C48" s="641"/>
      <c r="D48" s="638"/>
      <c r="E48" s="616"/>
      <c r="F48" s="629"/>
      <c r="G48" s="639"/>
      <c r="H48" s="92"/>
      <c r="I48" s="56"/>
      <c r="J48" s="180"/>
      <c r="K48" s="181"/>
      <c r="L48" s="182"/>
      <c r="M48" s="183"/>
      <c r="N48" s="27"/>
    </row>
    <row r="49" spans="1:14" ht="8.4499999999999993" customHeight="1" x14ac:dyDescent="0.2">
      <c r="A49" s="631"/>
      <c r="B49" s="632"/>
      <c r="C49" s="633"/>
      <c r="D49" s="634"/>
      <c r="E49" s="635"/>
      <c r="F49" s="636"/>
      <c r="G49" s="637"/>
      <c r="H49" s="97"/>
      <c r="I49" s="97"/>
      <c r="J49" s="180"/>
      <c r="K49" s="181"/>
      <c r="L49" s="182"/>
      <c r="M49" s="183"/>
      <c r="N49" s="27"/>
    </row>
    <row r="50" spans="1:14" ht="9" customHeight="1" x14ac:dyDescent="0.2">
      <c r="A50" s="92"/>
      <c r="B50" s="92"/>
      <c r="C50" s="92"/>
      <c r="D50" s="92"/>
      <c r="E50" s="587"/>
      <c r="F50" s="629"/>
      <c r="G50" s="630"/>
      <c r="H50" s="92"/>
      <c r="I50" s="56"/>
      <c r="J50" s="180"/>
      <c r="K50" s="181"/>
      <c r="L50" s="182"/>
      <c r="M50" s="183"/>
      <c r="N50" s="27"/>
    </row>
    <row r="51" spans="1:14" ht="12" customHeight="1" x14ac:dyDescent="0.2">
      <c r="A51" s="192" t="s">
        <v>219</v>
      </c>
      <c r="B51" s="92"/>
      <c r="C51" s="92"/>
      <c r="D51" s="92"/>
      <c r="E51" s="587"/>
      <c r="F51" s="629"/>
      <c r="G51" s="630"/>
      <c r="H51" s="92"/>
      <c r="I51" s="66" t="s">
        <v>234</v>
      </c>
      <c r="J51" s="180"/>
      <c r="K51" s="181"/>
      <c r="L51" s="182"/>
      <c r="M51" s="183"/>
      <c r="N51" s="27"/>
    </row>
    <row r="52" spans="1:14" ht="12" customHeight="1" x14ac:dyDescent="0.2">
      <c r="A52" s="92"/>
      <c r="B52" s="92"/>
      <c r="C52" s="92"/>
      <c r="D52" s="92"/>
      <c r="E52" s="587"/>
      <c r="F52" s="629"/>
      <c r="G52" s="630"/>
      <c r="H52" s="92"/>
      <c r="I52" s="56"/>
      <c r="J52" s="180"/>
      <c r="K52" s="181"/>
      <c r="L52" s="182"/>
      <c r="M52" s="183"/>
      <c r="N52" s="27"/>
    </row>
    <row r="53" spans="1:14" ht="12" customHeight="1" x14ac:dyDescent="0.2">
      <c r="A53" s="84"/>
      <c r="B53" s="79"/>
      <c r="C53" s="82"/>
      <c r="D53" s="83"/>
      <c r="E53" s="92"/>
      <c r="F53" s="92"/>
      <c r="G53" s="92"/>
      <c r="H53" s="92"/>
      <c r="I53" s="56"/>
      <c r="J53" s="180"/>
      <c r="K53" s="181"/>
      <c r="L53" s="182"/>
      <c r="M53" s="183"/>
      <c r="N53" s="27"/>
    </row>
    <row r="54" spans="1:14" ht="12" customHeight="1" x14ac:dyDescent="0.2">
      <c r="A54" s="92"/>
      <c r="B54" s="79"/>
      <c r="C54" s="82"/>
      <c r="D54" s="92"/>
      <c r="E54" s="92"/>
      <c r="F54" s="92"/>
      <c r="G54" s="92"/>
      <c r="H54" s="92"/>
      <c r="I54" s="56"/>
      <c r="J54" s="180"/>
      <c r="K54" s="181"/>
      <c r="L54" s="182"/>
      <c r="M54" s="183"/>
      <c r="N54" s="27"/>
    </row>
    <row r="55" spans="1:14" ht="12" customHeight="1" x14ac:dyDescent="0.2">
      <c r="A55" s="92"/>
      <c r="B55" s="92"/>
      <c r="C55" s="95"/>
      <c r="D55" s="176"/>
      <c r="E55" s="92"/>
      <c r="F55" s="92"/>
      <c r="G55" s="92"/>
      <c r="H55" s="92"/>
      <c r="I55" s="56"/>
      <c r="J55" s="180"/>
      <c r="K55" s="181"/>
      <c r="L55" s="182"/>
      <c r="M55" s="183"/>
      <c r="N55" s="27"/>
    </row>
    <row r="56" spans="1:14" x14ac:dyDescent="0.2">
      <c r="A56" s="92"/>
      <c r="B56" s="92"/>
      <c r="C56" s="92"/>
      <c r="D56" s="176"/>
      <c r="E56" s="92"/>
      <c r="F56" s="92"/>
      <c r="G56" s="92"/>
      <c r="H56" s="92"/>
      <c r="I56" s="56"/>
      <c r="J56" s="180"/>
      <c r="K56" s="181"/>
      <c r="L56" s="182"/>
      <c r="M56" s="183"/>
      <c r="N56" s="27"/>
    </row>
    <row r="57" spans="1:14" x14ac:dyDescent="0.2">
      <c r="A57" s="92"/>
      <c r="B57" s="92"/>
      <c r="C57" s="92"/>
      <c r="D57" s="176"/>
      <c r="E57" s="92"/>
      <c r="F57" s="92"/>
      <c r="G57" s="92"/>
      <c r="H57" s="92"/>
      <c r="I57" s="56"/>
      <c r="J57" s="180"/>
      <c r="K57" s="181"/>
      <c r="L57" s="182"/>
      <c r="M57" s="183"/>
      <c r="N57" s="27"/>
    </row>
    <row r="58" spans="1:14" x14ac:dyDescent="0.2">
      <c r="A58" s="806"/>
      <c r="B58" s="92"/>
      <c r="C58" s="92"/>
      <c r="D58" s="176"/>
      <c r="E58" s="92"/>
      <c r="F58" s="92"/>
      <c r="G58" s="92"/>
      <c r="H58" s="92"/>
      <c r="I58" s="56"/>
      <c r="J58" s="180"/>
      <c r="K58" s="181"/>
      <c r="L58" s="182"/>
      <c r="M58" s="183"/>
      <c r="N58" s="27"/>
    </row>
    <row r="59" spans="1:14" x14ac:dyDescent="0.2">
      <c r="A59" s="92"/>
      <c r="B59" s="92"/>
      <c r="C59" s="92"/>
      <c r="D59" s="176"/>
      <c r="E59" s="92"/>
      <c r="F59" s="92"/>
      <c r="G59" s="92"/>
      <c r="H59" s="92"/>
      <c r="I59" s="56"/>
      <c r="J59" s="180"/>
      <c r="K59" s="181"/>
      <c r="L59" s="182"/>
      <c r="M59" s="183"/>
      <c r="N59" s="27"/>
    </row>
    <row r="60" spans="1:14" x14ac:dyDescent="0.2">
      <c r="A60" s="92"/>
      <c r="B60" s="92"/>
      <c r="C60" s="92"/>
      <c r="D60" s="176"/>
      <c r="E60" s="92"/>
      <c r="F60" s="92"/>
      <c r="G60" s="92"/>
      <c r="H60" s="92"/>
      <c r="I60" s="56"/>
      <c r="J60" s="163"/>
      <c r="K60" s="164"/>
      <c r="L60" s="182"/>
      <c r="M60" s="183"/>
      <c r="N60" s="27"/>
    </row>
    <row r="61" spans="1:14" x14ac:dyDescent="0.2">
      <c r="A61" s="92"/>
      <c r="B61" s="92"/>
      <c r="C61" s="92"/>
      <c r="D61" s="176"/>
      <c r="E61" s="92"/>
      <c r="F61" s="92"/>
      <c r="G61" s="92"/>
      <c r="H61" s="92"/>
      <c r="I61" s="56"/>
      <c r="J61" s="163"/>
      <c r="K61" s="164"/>
      <c r="L61" s="182"/>
      <c r="M61" s="183"/>
      <c r="N61" s="27"/>
    </row>
    <row r="62" spans="1:14" x14ac:dyDescent="0.2">
      <c r="A62" s="92"/>
      <c r="B62" s="92"/>
      <c r="C62" s="92"/>
      <c r="D62" s="176"/>
      <c r="E62" s="92"/>
      <c r="F62" s="92"/>
      <c r="G62" s="92"/>
      <c r="H62" s="92"/>
      <c r="I62" s="56"/>
      <c r="J62" s="163"/>
      <c r="K62" s="164"/>
      <c r="L62" s="182"/>
      <c r="M62" s="183"/>
      <c r="N62" s="27"/>
    </row>
    <row r="63" spans="1:14" x14ac:dyDescent="0.2">
      <c r="A63" s="92"/>
      <c r="B63" s="92"/>
      <c r="C63" s="92"/>
      <c r="D63" s="176"/>
      <c r="E63" s="92"/>
      <c r="F63" s="92"/>
      <c r="G63" s="92"/>
      <c r="H63" s="92"/>
      <c r="I63" s="56"/>
      <c r="J63" s="163"/>
      <c r="K63" s="164"/>
      <c r="L63" s="182"/>
      <c r="M63" s="183"/>
      <c r="N63" s="27"/>
    </row>
    <row r="64" spans="1:14" x14ac:dyDescent="0.2">
      <c r="A64" s="92"/>
      <c r="B64" s="92"/>
      <c r="C64" s="92"/>
      <c r="D64" s="176"/>
      <c r="E64" s="92"/>
      <c r="F64" s="92"/>
      <c r="G64" s="92"/>
      <c r="H64" s="92"/>
      <c r="I64" s="56"/>
      <c r="J64" s="163"/>
      <c r="K64" s="164"/>
      <c r="L64" s="182"/>
      <c r="M64" s="183"/>
      <c r="N64" s="27"/>
    </row>
    <row r="65" spans="9:14" x14ac:dyDescent="0.2">
      <c r="I65" s="27"/>
      <c r="J65" s="163"/>
      <c r="K65" s="164"/>
      <c r="L65" s="182"/>
      <c r="M65" s="183"/>
      <c r="N65" s="27"/>
    </row>
    <row r="66" spans="9:14" x14ac:dyDescent="0.2">
      <c r="I66" s="27"/>
      <c r="J66" s="163"/>
      <c r="K66" s="164"/>
      <c r="L66" s="182"/>
      <c r="M66" s="183"/>
      <c r="N66" s="27"/>
    </row>
    <row r="67" spans="9:14" x14ac:dyDescent="0.2">
      <c r="I67" s="27"/>
      <c r="J67" s="163"/>
      <c r="K67" s="164"/>
      <c r="L67" s="182"/>
      <c r="M67" s="183"/>
      <c r="N67" s="27"/>
    </row>
    <row r="68" spans="9:14" x14ac:dyDescent="0.2">
      <c r="I68" s="27"/>
      <c r="J68" s="163"/>
      <c r="K68" s="164"/>
      <c r="L68" s="182"/>
      <c r="M68" s="183"/>
      <c r="N68" s="27"/>
    </row>
    <row r="69" spans="9:14" x14ac:dyDescent="0.2">
      <c r="I69" s="27"/>
      <c r="J69" s="163"/>
      <c r="K69" s="164"/>
      <c r="L69" s="182"/>
      <c r="M69" s="183"/>
      <c r="N69" s="27"/>
    </row>
    <row r="70" spans="9:14" x14ac:dyDescent="0.2">
      <c r="I70" s="27"/>
      <c r="J70" s="163"/>
      <c r="K70" s="164"/>
      <c r="L70" s="182"/>
      <c r="M70" s="183"/>
      <c r="N70" s="27"/>
    </row>
    <row r="71" spans="9:14" x14ac:dyDescent="0.2">
      <c r="I71" s="27"/>
      <c r="J71" s="163"/>
      <c r="K71" s="164"/>
      <c r="L71" s="182"/>
      <c r="M71" s="183"/>
      <c r="N71" s="27"/>
    </row>
    <row r="72" spans="9:14" x14ac:dyDescent="0.2">
      <c r="I72" s="27"/>
      <c r="J72" s="163"/>
      <c r="K72" s="164"/>
      <c r="L72" s="182"/>
      <c r="M72" s="183"/>
      <c r="N72" s="27"/>
    </row>
    <row r="73" spans="9:14" x14ac:dyDescent="0.2">
      <c r="I73" s="27"/>
      <c r="J73" s="184"/>
      <c r="K73" s="185"/>
      <c r="L73" s="186"/>
      <c r="M73" s="187"/>
      <c r="N73" s="27"/>
    </row>
    <row r="74" spans="9:14" x14ac:dyDescent="0.2">
      <c r="I74" s="27"/>
      <c r="J74" s="175"/>
      <c r="K74" s="162"/>
      <c r="L74" s="76"/>
      <c r="M74" s="77"/>
      <c r="N74" s="27"/>
    </row>
    <row r="75" spans="9:14" x14ac:dyDescent="0.2">
      <c r="I75" s="27"/>
      <c r="J75" s="175"/>
      <c r="K75" s="162"/>
      <c r="L75" s="76"/>
      <c r="M75" s="77"/>
      <c r="N75" s="27"/>
    </row>
    <row r="76" spans="9:14" x14ac:dyDescent="0.2">
      <c r="I76" s="27"/>
      <c r="J76" s="48"/>
      <c r="K76" s="188"/>
      <c r="L76" s="188"/>
      <c r="M76" s="177"/>
      <c r="N76" s="27"/>
    </row>
    <row r="77" spans="9:14" x14ac:dyDescent="0.2">
      <c r="I77" s="27"/>
      <c r="J77" s="27"/>
      <c r="K77" s="27"/>
      <c r="L77" s="27"/>
      <c r="M77" s="27"/>
      <c r="N77" s="27"/>
    </row>
    <row r="78" spans="9:14" x14ac:dyDescent="0.2">
      <c r="I78" s="27"/>
      <c r="J78" s="27"/>
      <c r="K78" s="27"/>
      <c r="L78" s="27"/>
      <c r="M78" s="27"/>
      <c r="N78" s="27"/>
    </row>
    <row r="79" spans="9:14" x14ac:dyDescent="0.2">
      <c r="I79" s="27"/>
      <c r="J79" s="27"/>
      <c r="K79" s="27"/>
      <c r="L79" s="27"/>
      <c r="M79" s="27"/>
      <c r="N79" s="27"/>
    </row>
    <row r="80" spans="9:14" x14ac:dyDescent="0.2">
      <c r="I80" s="27"/>
      <c r="J80" s="27"/>
      <c r="K80" s="27"/>
      <c r="L80" s="27"/>
      <c r="M80" s="27"/>
      <c r="N80" s="27"/>
    </row>
    <row r="81" spans="9:14" x14ac:dyDescent="0.2">
      <c r="I81" s="27"/>
      <c r="J81" s="27"/>
      <c r="K81" s="27"/>
      <c r="L81" s="27"/>
      <c r="M81" s="27"/>
      <c r="N81" s="27"/>
    </row>
    <row r="82" spans="9:14" x14ac:dyDescent="0.2">
      <c r="I82" s="27"/>
      <c r="J82" s="27"/>
      <c r="K82" s="27"/>
      <c r="L82" s="27"/>
      <c r="M82" s="27"/>
      <c r="N82" s="27"/>
    </row>
    <row r="83" spans="9:14" x14ac:dyDescent="0.2">
      <c r="I83" s="27"/>
      <c r="J83" s="27"/>
      <c r="K83" s="27"/>
      <c r="L83" s="27"/>
      <c r="M83" s="27"/>
      <c r="N83" s="27"/>
    </row>
    <row r="84" spans="9:14" x14ac:dyDescent="0.2">
      <c r="I84" s="27"/>
      <c r="J84" s="27"/>
      <c r="K84" s="27"/>
      <c r="L84" s="27"/>
      <c r="M84" s="27"/>
      <c r="N84" s="27"/>
    </row>
    <row r="85" spans="9:14" x14ac:dyDescent="0.2">
      <c r="I85" s="27"/>
      <c r="J85" s="27"/>
      <c r="K85" s="27"/>
      <c r="L85" s="27"/>
      <c r="M85" s="27"/>
      <c r="N85" s="27"/>
    </row>
    <row r="86" spans="9:14" x14ac:dyDescent="0.2">
      <c r="I86" s="27"/>
      <c r="J86" s="27"/>
      <c r="K86" s="27"/>
      <c r="L86" s="27"/>
      <c r="M86" s="27"/>
      <c r="N86" s="27"/>
    </row>
    <row r="87" spans="9:14" x14ac:dyDescent="0.2">
      <c r="I87" s="27"/>
      <c r="J87" s="27"/>
      <c r="K87" s="27"/>
      <c r="L87" s="27"/>
      <c r="M87" s="27"/>
      <c r="N87" s="27"/>
    </row>
    <row r="88" spans="9:14" x14ac:dyDescent="0.2">
      <c r="I88" s="27"/>
      <c r="J88" s="27"/>
      <c r="K88" s="27"/>
      <c r="L88" s="27"/>
      <c r="M88" s="27"/>
      <c r="N88" s="27"/>
    </row>
    <row r="120" spans="4:4" x14ac:dyDescent="0.2">
      <c r="D120" s="255"/>
    </row>
  </sheetData>
  <phoneticPr fontId="16" type="noConversion"/>
  <hyperlinks>
    <hyperlink ref="I2" location="INHALT!A1" display="INHALT!A1" xr:uid="{B1ECC25B-803C-414F-B78A-61DA6D92FC34}"/>
  </hyperlinks>
  <printOptions horizontalCentered="1" gridLines="1"/>
  <pageMargins left="0.59055118110236227" right="0.39370078740157483" top="0.59055118110236227" bottom="0.51181102362204722" header="0.31496062992125984" footer="0.31496062992125984"/>
  <pageSetup paperSize="9" firstPageNumber="19" orientation="portrait" useFirstPageNumber="1" r:id="rId1"/>
  <headerFooter alignWithMargins="0">
    <oddFooter>Seite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P128"/>
  <sheetViews>
    <sheetView zoomScale="85" zoomScaleNormal="85" workbookViewId="0">
      <pane ySplit="6" topLeftCell="A7" activePane="bottomLeft" state="frozen"/>
      <selection activeCell="A80" sqref="A80:XFD80"/>
      <selection pane="bottomLeft" activeCell="B16" sqref="B16"/>
    </sheetView>
  </sheetViews>
  <sheetFormatPr baseColWidth="10" defaultColWidth="11.42578125" defaultRowHeight="12.75" x14ac:dyDescent="0.2"/>
  <cols>
    <col min="1" max="3" width="15.7109375" style="798" customWidth="1"/>
    <col min="4" max="6" width="15.7109375" style="596" customWidth="1"/>
    <col min="7" max="16384" width="11.42578125" style="596"/>
  </cols>
  <sheetData>
    <row r="1" spans="1:42" ht="11.45" customHeight="1" x14ac:dyDescent="0.2">
      <c r="A1" s="765"/>
      <c r="B1" s="765"/>
      <c r="C1" s="765"/>
      <c r="D1" s="594"/>
      <c r="E1" s="594"/>
      <c r="F1" s="594"/>
    </row>
    <row r="2" spans="1:42" ht="15.75" x14ac:dyDescent="0.2">
      <c r="A2" s="597" t="s">
        <v>489</v>
      </c>
      <c r="B2" s="765"/>
      <c r="C2" s="765"/>
      <c r="D2" s="594"/>
      <c r="E2" s="594"/>
      <c r="F2" s="1070" t="str">
        <f>HYPERLINK("[Kleinräumige Statistik Daten Prototyp.xlsx]INHALT!A1","zum Inhaltsverzeichnis")</f>
        <v>zum Inhaltsverzeichnis</v>
      </c>
      <c r="G2" s="766"/>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row>
    <row r="3" spans="1:42" x14ac:dyDescent="0.2">
      <c r="A3" s="767" t="s">
        <v>1</v>
      </c>
      <c r="B3" s="765"/>
      <c r="C3" s="765"/>
      <c r="D3" s="594"/>
      <c r="E3" s="594"/>
      <c r="F3" s="768"/>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row>
    <row r="4" spans="1:42" ht="3.75" customHeight="1" x14ac:dyDescent="0.25">
      <c r="A4" s="769"/>
      <c r="B4" s="765"/>
      <c r="C4" s="765"/>
      <c r="D4" s="594"/>
      <c r="E4" s="594"/>
      <c r="F4" s="768"/>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row>
    <row r="5" spans="1:42" ht="18" customHeight="1" x14ac:dyDescent="0.2">
      <c r="A5" s="627" t="s">
        <v>235</v>
      </c>
      <c r="B5" s="770" t="s">
        <v>22</v>
      </c>
      <c r="C5" s="353" t="s">
        <v>21</v>
      </c>
      <c r="D5" s="771" t="s">
        <v>235</v>
      </c>
      <c r="E5" s="770" t="s">
        <v>22</v>
      </c>
      <c r="F5" s="353" t="s">
        <v>21</v>
      </c>
      <c r="G5" s="350"/>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row>
    <row r="6" spans="1:42" ht="18.600000000000001" customHeight="1" x14ac:dyDescent="0.2">
      <c r="A6" s="772" t="s">
        <v>236</v>
      </c>
      <c r="B6" s="770" t="s">
        <v>224</v>
      </c>
      <c r="C6" s="353" t="s">
        <v>224</v>
      </c>
      <c r="D6" s="773" t="s">
        <v>236</v>
      </c>
      <c r="E6" s="770" t="s">
        <v>224</v>
      </c>
      <c r="F6" s="353" t="s">
        <v>224</v>
      </c>
      <c r="G6" s="350"/>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row>
    <row r="7" spans="1:42" ht="6.75" customHeight="1" x14ac:dyDescent="0.2">
      <c r="A7" s="774"/>
      <c r="B7" s="775"/>
      <c r="C7" s="775"/>
      <c r="D7" s="774"/>
      <c r="E7" s="775"/>
      <c r="F7" s="776"/>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row>
    <row r="8" spans="1:42" ht="11.45" customHeight="1" x14ac:dyDescent="0.2">
      <c r="A8" s="775">
        <v>0</v>
      </c>
      <c r="B8" s="777">
        <v>-760</v>
      </c>
      <c r="C8" s="1021">
        <v>725</v>
      </c>
      <c r="D8" s="779">
        <v>53</v>
      </c>
      <c r="E8" s="777">
        <v>-1025</v>
      </c>
      <c r="F8" s="777">
        <v>995</v>
      </c>
      <c r="G8" s="47"/>
      <c r="H8" s="780"/>
      <c r="I8" s="780"/>
      <c r="J8" s="780"/>
      <c r="K8" s="780"/>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row>
    <row r="9" spans="1:42" ht="12" customHeight="1" x14ac:dyDescent="0.2">
      <c r="A9" s="775">
        <v>1</v>
      </c>
      <c r="B9" s="777">
        <v>-765</v>
      </c>
      <c r="C9" s="778">
        <v>740</v>
      </c>
      <c r="D9" s="779">
        <v>54</v>
      </c>
      <c r="E9" s="777">
        <v>-1045</v>
      </c>
      <c r="F9" s="777">
        <v>945</v>
      </c>
      <c r="G9" s="47"/>
      <c r="H9" s="780"/>
      <c r="I9" s="780"/>
      <c r="J9" s="780"/>
      <c r="K9" s="780"/>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row>
    <row r="10" spans="1:42" ht="12" customHeight="1" x14ac:dyDescent="0.2">
      <c r="A10" s="775">
        <v>2</v>
      </c>
      <c r="B10" s="777">
        <v>-755</v>
      </c>
      <c r="C10" s="778">
        <v>750</v>
      </c>
      <c r="D10" s="779">
        <v>55</v>
      </c>
      <c r="E10" s="777">
        <v>-1000</v>
      </c>
      <c r="F10" s="777">
        <v>990</v>
      </c>
      <c r="G10" s="47"/>
      <c r="H10" s="780"/>
      <c r="I10" s="780"/>
      <c r="J10" s="780"/>
      <c r="K10" s="780"/>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row>
    <row r="11" spans="1:42" ht="12" customHeight="1" x14ac:dyDescent="0.2">
      <c r="A11" s="775">
        <v>3</v>
      </c>
      <c r="B11" s="777">
        <v>-740</v>
      </c>
      <c r="C11" s="778">
        <v>695</v>
      </c>
      <c r="D11" s="779">
        <v>56</v>
      </c>
      <c r="E11" s="777">
        <v>-1055</v>
      </c>
      <c r="F11" s="777">
        <v>920</v>
      </c>
      <c r="G11" s="47"/>
      <c r="H11" s="780"/>
      <c r="I11" s="780"/>
      <c r="J11" s="780"/>
      <c r="K11" s="780"/>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row>
    <row r="12" spans="1:42" ht="12" customHeight="1" x14ac:dyDescent="0.2">
      <c r="A12" s="775">
        <v>4</v>
      </c>
      <c r="B12" s="777">
        <v>-705</v>
      </c>
      <c r="C12" s="778">
        <v>690</v>
      </c>
      <c r="D12" s="779">
        <v>57</v>
      </c>
      <c r="E12" s="777">
        <v>-965</v>
      </c>
      <c r="F12" s="777">
        <v>950</v>
      </c>
      <c r="G12" s="47"/>
      <c r="H12" s="780"/>
      <c r="I12" s="780"/>
      <c r="J12" s="780"/>
      <c r="K12" s="780"/>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row>
    <row r="13" spans="1:42" ht="12" customHeight="1" x14ac:dyDescent="0.2">
      <c r="A13" s="775">
        <v>5</v>
      </c>
      <c r="B13" s="777">
        <v>-665</v>
      </c>
      <c r="C13" s="778">
        <v>650</v>
      </c>
      <c r="D13" s="779">
        <v>58</v>
      </c>
      <c r="E13" s="777">
        <v>-920</v>
      </c>
      <c r="F13" s="777">
        <v>890</v>
      </c>
      <c r="G13" s="47"/>
      <c r="H13" s="780"/>
      <c r="I13" s="780"/>
      <c r="J13" s="780"/>
      <c r="K13" s="780"/>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row>
    <row r="14" spans="1:42" ht="12" customHeight="1" x14ac:dyDescent="0.2">
      <c r="A14" s="775">
        <v>6</v>
      </c>
      <c r="B14" s="777">
        <v>-700</v>
      </c>
      <c r="C14" s="778">
        <v>660</v>
      </c>
      <c r="D14" s="779">
        <v>59</v>
      </c>
      <c r="E14" s="777">
        <v>-1020</v>
      </c>
      <c r="F14" s="777">
        <v>885</v>
      </c>
      <c r="G14" s="47"/>
      <c r="H14" s="780"/>
      <c r="I14" s="780"/>
      <c r="J14" s="780"/>
      <c r="K14" s="780"/>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row>
    <row r="15" spans="1:42" ht="12" customHeight="1" x14ac:dyDescent="0.2">
      <c r="A15" s="775">
        <v>7</v>
      </c>
      <c r="B15" s="777">
        <v>-680</v>
      </c>
      <c r="C15" s="778">
        <v>625</v>
      </c>
      <c r="D15" s="779">
        <v>60</v>
      </c>
      <c r="E15" s="777">
        <v>-865</v>
      </c>
      <c r="F15" s="777">
        <v>880</v>
      </c>
      <c r="G15" s="47"/>
      <c r="H15" s="780"/>
      <c r="I15" s="780"/>
      <c r="J15" s="780"/>
      <c r="K15" s="780"/>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row>
    <row r="16" spans="1:42" ht="12" customHeight="1" x14ac:dyDescent="0.2">
      <c r="A16" s="775">
        <v>8</v>
      </c>
      <c r="B16" s="777">
        <v>-655</v>
      </c>
      <c r="C16" s="778">
        <v>590</v>
      </c>
      <c r="D16" s="779">
        <v>61</v>
      </c>
      <c r="E16" s="777">
        <v>-850</v>
      </c>
      <c r="F16" s="777">
        <v>865</v>
      </c>
      <c r="G16" s="47"/>
      <c r="H16" s="780"/>
      <c r="I16" s="780"/>
      <c r="J16" s="780"/>
      <c r="K16" s="780"/>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row>
    <row r="17" spans="1:42" ht="12" customHeight="1" x14ac:dyDescent="0.2">
      <c r="A17" s="775">
        <v>9</v>
      </c>
      <c r="B17" s="777">
        <v>-620</v>
      </c>
      <c r="C17" s="778">
        <v>585</v>
      </c>
      <c r="D17" s="779">
        <v>62</v>
      </c>
      <c r="E17" s="777">
        <v>-785</v>
      </c>
      <c r="F17" s="777">
        <v>860</v>
      </c>
      <c r="G17" s="47"/>
      <c r="H17" s="780"/>
      <c r="I17" s="780"/>
      <c r="J17" s="780"/>
      <c r="K17" s="780"/>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row>
    <row r="18" spans="1:42" ht="12" customHeight="1" x14ac:dyDescent="0.2">
      <c r="A18" s="775">
        <v>10</v>
      </c>
      <c r="B18" s="777">
        <v>-645</v>
      </c>
      <c r="C18" s="778">
        <v>595</v>
      </c>
      <c r="D18" s="779">
        <v>63</v>
      </c>
      <c r="E18" s="777">
        <v>-795</v>
      </c>
      <c r="F18" s="777">
        <v>810</v>
      </c>
      <c r="G18" s="47"/>
      <c r="H18" s="780"/>
      <c r="I18" s="780"/>
      <c r="J18" s="780"/>
      <c r="K18" s="780"/>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row>
    <row r="19" spans="1:42" ht="12" customHeight="1" x14ac:dyDescent="0.2">
      <c r="A19" s="775">
        <v>11</v>
      </c>
      <c r="B19" s="777">
        <v>-565</v>
      </c>
      <c r="C19" s="778">
        <v>565</v>
      </c>
      <c r="D19" s="779">
        <v>64</v>
      </c>
      <c r="E19" s="777">
        <v>-730</v>
      </c>
      <c r="F19" s="777">
        <v>785</v>
      </c>
      <c r="G19" s="47"/>
      <c r="H19" s="780"/>
      <c r="I19" s="780"/>
      <c r="J19" s="780"/>
      <c r="K19" s="780"/>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row>
    <row r="20" spans="1:42" ht="12" customHeight="1" x14ac:dyDescent="0.2">
      <c r="A20" s="775">
        <v>12</v>
      </c>
      <c r="B20" s="777">
        <v>-610</v>
      </c>
      <c r="C20" s="778">
        <v>575</v>
      </c>
      <c r="D20" s="779">
        <v>65</v>
      </c>
      <c r="E20" s="777">
        <v>-690</v>
      </c>
      <c r="F20" s="777">
        <v>755</v>
      </c>
      <c r="G20" s="47"/>
      <c r="H20" s="780"/>
      <c r="I20" s="780"/>
      <c r="J20" s="780"/>
      <c r="K20" s="780"/>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row>
    <row r="21" spans="1:42" ht="12" customHeight="1" x14ac:dyDescent="0.2">
      <c r="A21" s="775">
        <v>13</v>
      </c>
      <c r="B21" s="777">
        <v>-635</v>
      </c>
      <c r="C21" s="778">
        <v>600</v>
      </c>
      <c r="D21" s="779">
        <v>66</v>
      </c>
      <c r="E21" s="777">
        <v>-640</v>
      </c>
      <c r="F21" s="777">
        <v>755</v>
      </c>
      <c r="G21" s="47"/>
      <c r="H21" s="780"/>
      <c r="I21" s="780"/>
      <c r="J21" s="780"/>
      <c r="K21" s="780"/>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row>
    <row r="22" spans="1:42" ht="12" customHeight="1" x14ac:dyDescent="0.2">
      <c r="A22" s="775">
        <v>14</v>
      </c>
      <c r="B22" s="777">
        <v>-645</v>
      </c>
      <c r="C22" s="778">
        <v>595</v>
      </c>
      <c r="D22" s="779">
        <v>67</v>
      </c>
      <c r="E22" s="777">
        <v>-585</v>
      </c>
      <c r="F22" s="777">
        <v>690</v>
      </c>
      <c r="G22" s="47"/>
      <c r="H22" s="780"/>
      <c r="I22" s="780"/>
      <c r="J22" s="780"/>
      <c r="K22" s="780"/>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row>
    <row r="23" spans="1:42" ht="12" customHeight="1" x14ac:dyDescent="0.2">
      <c r="A23" s="775">
        <v>15</v>
      </c>
      <c r="B23" s="777">
        <v>-615</v>
      </c>
      <c r="C23" s="778">
        <v>530</v>
      </c>
      <c r="D23" s="779">
        <v>68</v>
      </c>
      <c r="E23" s="777">
        <v>-625</v>
      </c>
      <c r="F23" s="777">
        <v>700</v>
      </c>
      <c r="G23" s="47"/>
      <c r="H23" s="780"/>
      <c r="I23" s="780"/>
      <c r="J23" s="780"/>
      <c r="K23" s="780"/>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row>
    <row r="24" spans="1:42" ht="12" customHeight="1" x14ac:dyDescent="0.2">
      <c r="A24" s="775">
        <v>16</v>
      </c>
      <c r="B24" s="777">
        <v>-585</v>
      </c>
      <c r="C24" s="778">
        <v>635</v>
      </c>
      <c r="D24" s="779">
        <v>69</v>
      </c>
      <c r="E24" s="777">
        <v>-585</v>
      </c>
      <c r="F24" s="777">
        <v>645</v>
      </c>
      <c r="G24" s="47"/>
      <c r="H24" s="780"/>
      <c r="I24" s="780"/>
      <c r="J24" s="780"/>
      <c r="K24" s="780"/>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row>
    <row r="25" spans="1:42" ht="12" customHeight="1" x14ac:dyDescent="0.2">
      <c r="A25" s="775">
        <v>17</v>
      </c>
      <c r="B25" s="777">
        <v>-645</v>
      </c>
      <c r="C25" s="778">
        <v>585</v>
      </c>
      <c r="D25" s="779">
        <v>70</v>
      </c>
      <c r="E25" s="777">
        <v>-550</v>
      </c>
      <c r="F25" s="777">
        <v>690</v>
      </c>
      <c r="G25" s="47"/>
      <c r="H25" s="780"/>
      <c r="I25" s="780"/>
      <c r="J25" s="780"/>
      <c r="K25" s="780"/>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row>
    <row r="26" spans="1:42" ht="12" customHeight="1" x14ac:dyDescent="0.2">
      <c r="A26" s="775">
        <v>18</v>
      </c>
      <c r="B26" s="777">
        <v>-675</v>
      </c>
      <c r="C26" s="778">
        <v>620</v>
      </c>
      <c r="D26" s="779">
        <v>71</v>
      </c>
      <c r="E26" s="777">
        <v>-500</v>
      </c>
      <c r="F26" s="777">
        <v>650</v>
      </c>
      <c r="G26" s="47"/>
      <c r="H26" s="780"/>
      <c r="I26" s="780"/>
      <c r="J26" s="780"/>
      <c r="K26" s="780"/>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row>
    <row r="27" spans="1:42" ht="12" customHeight="1" x14ac:dyDescent="0.2">
      <c r="A27" s="775">
        <v>19</v>
      </c>
      <c r="B27" s="777">
        <v>-715</v>
      </c>
      <c r="C27" s="778">
        <v>545</v>
      </c>
      <c r="D27" s="779">
        <v>72</v>
      </c>
      <c r="E27" s="777">
        <v>-490</v>
      </c>
      <c r="F27" s="777">
        <v>590</v>
      </c>
      <c r="G27" s="47"/>
      <c r="H27" s="780"/>
      <c r="I27" s="780"/>
      <c r="J27" s="780"/>
      <c r="K27" s="780"/>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row>
    <row r="28" spans="1:42" ht="12" customHeight="1" x14ac:dyDescent="0.2">
      <c r="A28" s="775">
        <v>20</v>
      </c>
      <c r="B28" s="777">
        <v>-795</v>
      </c>
      <c r="C28" s="778">
        <v>635</v>
      </c>
      <c r="D28" s="779">
        <v>73</v>
      </c>
      <c r="E28" s="777">
        <v>-500</v>
      </c>
      <c r="F28" s="777">
        <v>590</v>
      </c>
      <c r="G28" s="47"/>
      <c r="H28" s="780"/>
      <c r="I28" s="780"/>
      <c r="J28" s="780"/>
      <c r="K28" s="780"/>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row>
    <row r="29" spans="1:42" ht="12" customHeight="1" x14ac:dyDescent="0.2">
      <c r="A29" s="775">
        <v>21</v>
      </c>
      <c r="B29" s="777">
        <v>-860</v>
      </c>
      <c r="C29" s="778">
        <v>650</v>
      </c>
      <c r="D29" s="779">
        <v>74</v>
      </c>
      <c r="E29" s="777">
        <v>-445</v>
      </c>
      <c r="F29" s="777">
        <v>490</v>
      </c>
      <c r="G29" s="47"/>
      <c r="H29" s="780"/>
      <c r="I29" s="780"/>
      <c r="J29" s="780"/>
      <c r="K29" s="780"/>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row>
    <row r="30" spans="1:42" ht="12" customHeight="1" x14ac:dyDescent="0.2">
      <c r="A30" s="775">
        <v>22</v>
      </c>
      <c r="B30" s="777">
        <v>-950</v>
      </c>
      <c r="C30" s="778">
        <v>685</v>
      </c>
      <c r="D30" s="779">
        <v>75</v>
      </c>
      <c r="E30" s="777">
        <v>-375</v>
      </c>
      <c r="F30" s="777">
        <v>460</v>
      </c>
      <c r="G30" s="47"/>
      <c r="H30" s="780"/>
      <c r="I30" s="780"/>
      <c r="J30" s="780"/>
      <c r="K30" s="780"/>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row>
    <row r="31" spans="1:42" ht="12" customHeight="1" x14ac:dyDescent="0.2">
      <c r="A31" s="775">
        <v>23</v>
      </c>
      <c r="B31" s="777">
        <v>-975</v>
      </c>
      <c r="C31" s="778">
        <v>765</v>
      </c>
      <c r="D31" s="779">
        <v>76</v>
      </c>
      <c r="E31" s="777">
        <v>-460</v>
      </c>
      <c r="F31" s="777">
        <v>530</v>
      </c>
      <c r="G31" s="47"/>
      <c r="H31" s="780"/>
      <c r="I31" s="780"/>
      <c r="J31" s="780"/>
      <c r="K31" s="780"/>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row>
    <row r="32" spans="1:42" ht="12" customHeight="1" x14ac:dyDescent="0.2">
      <c r="A32" s="775">
        <v>24</v>
      </c>
      <c r="B32" s="777">
        <v>-970</v>
      </c>
      <c r="C32" s="778">
        <v>885</v>
      </c>
      <c r="D32" s="779">
        <v>77</v>
      </c>
      <c r="E32" s="777">
        <v>-405</v>
      </c>
      <c r="F32" s="777">
        <v>560</v>
      </c>
      <c r="G32" s="47"/>
      <c r="H32" s="780"/>
      <c r="I32" s="780"/>
      <c r="J32" s="780"/>
      <c r="K32" s="780"/>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row>
    <row r="33" spans="1:42" ht="12" customHeight="1" x14ac:dyDescent="0.2">
      <c r="A33" s="775">
        <v>25</v>
      </c>
      <c r="B33" s="777">
        <v>-1015</v>
      </c>
      <c r="C33" s="778">
        <v>805</v>
      </c>
      <c r="D33" s="779">
        <v>78</v>
      </c>
      <c r="E33" s="777">
        <v>-460</v>
      </c>
      <c r="F33" s="777">
        <v>555</v>
      </c>
      <c r="G33" s="47"/>
      <c r="H33" s="780"/>
      <c r="I33" s="780"/>
      <c r="J33" s="780"/>
      <c r="K33" s="780"/>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row>
    <row r="34" spans="1:42" ht="12" customHeight="1" x14ac:dyDescent="0.2">
      <c r="A34" s="775">
        <v>26</v>
      </c>
      <c r="B34" s="777">
        <v>-1055</v>
      </c>
      <c r="C34" s="778">
        <v>940</v>
      </c>
      <c r="D34" s="779">
        <v>79</v>
      </c>
      <c r="E34" s="777">
        <v>-480</v>
      </c>
      <c r="F34" s="777">
        <v>655</v>
      </c>
      <c r="G34" s="47"/>
      <c r="H34" s="780"/>
      <c r="I34" s="780"/>
      <c r="J34" s="780"/>
      <c r="K34" s="780"/>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row>
    <row r="35" spans="1:42" ht="12" customHeight="1" x14ac:dyDescent="0.2">
      <c r="A35" s="775">
        <v>27</v>
      </c>
      <c r="B35" s="777">
        <v>-1135</v>
      </c>
      <c r="C35" s="778">
        <v>970</v>
      </c>
      <c r="D35" s="779">
        <v>80</v>
      </c>
      <c r="E35" s="777">
        <v>-495</v>
      </c>
      <c r="F35" s="777">
        <v>630</v>
      </c>
      <c r="G35" s="47"/>
      <c r="H35" s="780"/>
      <c r="I35" s="780"/>
      <c r="J35" s="780"/>
      <c r="K35" s="780"/>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row>
    <row r="36" spans="1:42" ht="12" customHeight="1" x14ac:dyDescent="0.2">
      <c r="A36" s="775">
        <v>28</v>
      </c>
      <c r="B36" s="777">
        <v>-1110</v>
      </c>
      <c r="C36" s="778">
        <v>980</v>
      </c>
      <c r="D36" s="779">
        <v>81</v>
      </c>
      <c r="E36" s="777">
        <v>-505</v>
      </c>
      <c r="F36" s="777">
        <v>605</v>
      </c>
      <c r="G36" s="47"/>
      <c r="H36" s="780"/>
      <c r="I36" s="780"/>
      <c r="J36" s="780"/>
      <c r="K36" s="780"/>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row>
    <row r="37" spans="1:42" ht="12" customHeight="1" x14ac:dyDescent="0.2">
      <c r="A37" s="775">
        <v>29</v>
      </c>
      <c r="B37" s="777">
        <v>-1205</v>
      </c>
      <c r="C37" s="778">
        <v>1090</v>
      </c>
      <c r="D37" s="779">
        <v>82</v>
      </c>
      <c r="E37" s="777">
        <v>-410</v>
      </c>
      <c r="F37" s="777">
        <v>570</v>
      </c>
      <c r="G37" s="47"/>
      <c r="H37" s="780"/>
      <c r="I37" s="780"/>
      <c r="J37" s="780"/>
      <c r="K37" s="780"/>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row>
    <row r="38" spans="1:42" ht="12" customHeight="1" x14ac:dyDescent="0.2">
      <c r="A38" s="775">
        <v>30</v>
      </c>
      <c r="B38" s="777">
        <v>-1250</v>
      </c>
      <c r="C38" s="778">
        <v>1085</v>
      </c>
      <c r="D38" s="779">
        <v>83</v>
      </c>
      <c r="E38" s="777">
        <v>-345</v>
      </c>
      <c r="F38" s="777">
        <v>530</v>
      </c>
      <c r="G38" s="47"/>
      <c r="H38" s="780"/>
      <c r="I38" s="780"/>
      <c r="J38" s="780"/>
      <c r="K38" s="780"/>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row>
    <row r="39" spans="1:42" ht="12" customHeight="1" x14ac:dyDescent="0.2">
      <c r="A39" s="775">
        <v>31</v>
      </c>
      <c r="B39" s="777">
        <v>-1260</v>
      </c>
      <c r="C39" s="778">
        <v>1130</v>
      </c>
      <c r="D39" s="779">
        <v>84</v>
      </c>
      <c r="E39" s="777">
        <v>-275</v>
      </c>
      <c r="F39" s="777">
        <v>435</v>
      </c>
      <c r="G39" s="47"/>
      <c r="H39" s="780"/>
      <c r="I39" s="780"/>
      <c r="J39" s="780"/>
      <c r="K39" s="780"/>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row>
    <row r="40" spans="1:42" ht="12" customHeight="1" x14ac:dyDescent="0.2">
      <c r="A40" s="775">
        <v>32</v>
      </c>
      <c r="B40" s="777">
        <v>-1315</v>
      </c>
      <c r="C40" s="778">
        <v>1100</v>
      </c>
      <c r="D40" s="779">
        <v>85</v>
      </c>
      <c r="E40" s="777">
        <v>-270</v>
      </c>
      <c r="F40" s="777">
        <v>385</v>
      </c>
      <c r="G40" s="47"/>
      <c r="H40" s="780"/>
      <c r="I40" s="780"/>
      <c r="J40" s="780"/>
      <c r="K40" s="780"/>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row>
    <row r="41" spans="1:42" ht="12" customHeight="1" x14ac:dyDescent="0.2">
      <c r="A41" s="775">
        <v>33</v>
      </c>
      <c r="B41" s="777">
        <v>-1270</v>
      </c>
      <c r="C41" s="778">
        <v>1065</v>
      </c>
      <c r="D41" s="779">
        <v>86</v>
      </c>
      <c r="E41" s="777">
        <v>-210</v>
      </c>
      <c r="F41" s="777">
        <v>345</v>
      </c>
      <c r="G41" s="47"/>
      <c r="H41" s="780"/>
      <c r="I41" s="780"/>
      <c r="J41" s="780"/>
      <c r="K41" s="780"/>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row>
    <row r="42" spans="1:42" ht="12" customHeight="1" x14ac:dyDescent="0.2">
      <c r="A42" s="775">
        <v>34</v>
      </c>
      <c r="B42" s="777">
        <v>-1255</v>
      </c>
      <c r="C42" s="778">
        <v>1045</v>
      </c>
      <c r="D42" s="779">
        <v>87</v>
      </c>
      <c r="E42" s="777">
        <v>-170</v>
      </c>
      <c r="F42" s="777">
        <v>265</v>
      </c>
      <c r="G42" s="47"/>
      <c r="H42" s="780"/>
      <c r="I42" s="780"/>
      <c r="J42" s="780"/>
      <c r="K42" s="780"/>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row>
    <row r="43" spans="1:42" ht="12" customHeight="1" x14ac:dyDescent="0.2">
      <c r="A43" s="775">
        <v>35</v>
      </c>
      <c r="B43" s="777">
        <v>-1215</v>
      </c>
      <c r="C43" s="778">
        <v>995</v>
      </c>
      <c r="D43" s="779">
        <v>88</v>
      </c>
      <c r="E43" s="777">
        <v>-125</v>
      </c>
      <c r="F43" s="777">
        <v>230</v>
      </c>
      <c r="G43" s="47"/>
      <c r="H43" s="780"/>
      <c r="I43" s="780"/>
      <c r="J43" s="780"/>
      <c r="K43" s="780"/>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row>
    <row r="44" spans="1:42" ht="12" customHeight="1" x14ac:dyDescent="0.2">
      <c r="A44" s="775">
        <v>36</v>
      </c>
      <c r="B44" s="777">
        <v>-1140</v>
      </c>
      <c r="C44" s="778">
        <v>980</v>
      </c>
      <c r="D44" s="779">
        <v>89</v>
      </c>
      <c r="E44" s="777">
        <v>-95</v>
      </c>
      <c r="F44" s="777">
        <v>195</v>
      </c>
      <c r="G44" s="47"/>
      <c r="H44" s="780"/>
      <c r="I44" s="780"/>
      <c r="J44" s="780"/>
      <c r="K44" s="780"/>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row>
    <row r="45" spans="1:42" ht="12" customHeight="1" x14ac:dyDescent="0.2">
      <c r="A45" s="775">
        <v>37</v>
      </c>
      <c r="B45" s="777">
        <v>-1110</v>
      </c>
      <c r="C45" s="778">
        <v>970</v>
      </c>
      <c r="D45" s="779">
        <v>90</v>
      </c>
      <c r="E45" s="777">
        <v>-110</v>
      </c>
      <c r="F45" s="777">
        <v>190</v>
      </c>
      <c r="G45" s="47"/>
      <c r="H45" s="780"/>
      <c r="I45" s="780"/>
      <c r="J45" s="780"/>
      <c r="K45" s="780"/>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row>
    <row r="46" spans="1:42" ht="12" customHeight="1" x14ac:dyDescent="0.2">
      <c r="A46" s="775">
        <v>38</v>
      </c>
      <c r="B46" s="777">
        <v>-1090</v>
      </c>
      <c r="C46" s="778">
        <v>970</v>
      </c>
      <c r="D46" s="779">
        <v>91</v>
      </c>
      <c r="E46" s="777">
        <v>-75</v>
      </c>
      <c r="F46" s="777">
        <v>175</v>
      </c>
      <c r="G46" s="47"/>
      <c r="H46" s="780"/>
      <c r="I46" s="780"/>
      <c r="J46" s="780"/>
      <c r="K46" s="780"/>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row>
    <row r="47" spans="1:42" ht="12" customHeight="1" x14ac:dyDescent="0.2">
      <c r="A47" s="775">
        <v>39</v>
      </c>
      <c r="B47" s="777">
        <v>-1035</v>
      </c>
      <c r="C47" s="778">
        <v>990</v>
      </c>
      <c r="D47" s="779">
        <v>92</v>
      </c>
      <c r="E47" s="777">
        <v>-50</v>
      </c>
      <c r="F47" s="777">
        <v>120</v>
      </c>
      <c r="G47" s="47"/>
      <c r="H47" s="780"/>
      <c r="I47" s="780"/>
      <c r="J47" s="780"/>
      <c r="K47" s="780"/>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row>
    <row r="48" spans="1:42" ht="12" customHeight="1" x14ac:dyDescent="0.2">
      <c r="A48" s="775">
        <v>40</v>
      </c>
      <c r="B48" s="777">
        <v>-1040</v>
      </c>
      <c r="C48" s="778">
        <v>965</v>
      </c>
      <c r="D48" s="779">
        <v>93</v>
      </c>
      <c r="E48" s="777">
        <v>-50</v>
      </c>
      <c r="F48" s="777">
        <v>100</v>
      </c>
      <c r="G48" s="47"/>
      <c r="H48" s="780"/>
      <c r="I48" s="780"/>
      <c r="J48" s="780"/>
      <c r="K48" s="780"/>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row>
    <row r="49" spans="1:42" ht="12" customHeight="1" x14ac:dyDescent="0.2">
      <c r="A49" s="775">
        <v>41</v>
      </c>
      <c r="B49" s="777">
        <v>-1030</v>
      </c>
      <c r="C49" s="778">
        <v>960</v>
      </c>
      <c r="D49" s="779">
        <v>94</v>
      </c>
      <c r="E49" s="777">
        <v>-30</v>
      </c>
      <c r="F49" s="777">
        <v>95</v>
      </c>
      <c r="G49" s="47"/>
      <c r="H49" s="780"/>
      <c r="I49" s="780"/>
      <c r="J49" s="780"/>
      <c r="K49" s="780"/>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row>
    <row r="50" spans="1:42" ht="12" customHeight="1" x14ac:dyDescent="0.2">
      <c r="A50" s="775">
        <v>42</v>
      </c>
      <c r="B50" s="777">
        <v>-1000</v>
      </c>
      <c r="C50" s="778">
        <v>870</v>
      </c>
      <c r="D50" s="779">
        <v>95</v>
      </c>
      <c r="E50" s="777">
        <v>-20</v>
      </c>
      <c r="F50" s="777">
        <v>45</v>
      </c>
      <c r="G50" s="47"/>
      <c r="H50" s="780"/>
      <c r="I50" s="780"/>
      <c r="J50" s="780"/>
      <c r="K50" s="780"/>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row>
    <row r="51" spans="1:42" ht="12" customHeight="1" x14ac:dyDescent="0.2">
      <c r="A51" s="775">
        <v>43</v>
      </c>
      <c r="B51" s="777">
        <v>-995</v>
      </c>
      <c r="C51" s="778">
        <v>860</v>
      </c>
      <c r="D51" s="779">
        <v>96</v>
      </c>
      <c r="E51" s="777">
        <v>-10</v>
      </c>
      <c r="F51" s="777">
        <v>35</v>
      </c>
      <c r="G51" s="47"/>
      <c r="H51" s="780"/>
      <c r="I51" s="780"/>
      <c r="J51" s="780"/>
      <c r="K51" s="780"/>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row>
    <row r="52" spans="1:42" ht="12" customHeight="1" x14ac:dyDescent="0.2">
      <c r="A52" s="775">
        <v>44</v>
      </c>
      <c r="B52" s="777">
        <v>-970</v>
      </c>
      <c r="C52" s="778">
        <v>830</v>
      </c>
      <c r="D52" s="779">
        <v>97</v>
      </c>
      <c r="E52" s="777">
        <v>-10</v>
      </c>
      <c r="F52" s="777">
        <v>35</v>
      </c>
      <c r="G52" s="47"/>
      <c r="H52" s="780"/>
      <c r="I52" s="780"/>
      <c r="J52" s="780"/>
      <c r="K52" s="780"/>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row>
    <row r="53" spans="1:42" ht="12" customHeight="1" x14ac:dyDescent="0.2">
      <c r="A53" s="775">
        <v>45</v>
      </c>
      <c r="B53" s="777">
        <v>-880</v>
      </c>
      <c r="C53" s="778">
        <v>870</v>
      </c>
      <c r="D53" s="779">
        <v>98</v>
      </c>
      <c r="E53" s="777">
        <v>-5</v>
      </c>
      <c r="F53" s="777">
        <v>20</v>
      </c>
      <c r="G53" s="47"/>
      <c r="H53" s="780"/>
      <c r="I53" s="780"/>
      <c r="J53" s="780"/>
      <c r="K53" s="780"/>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row>
    <row r="54" spans="1:42" ht="12" customHeight="1" x14ac:dyDescent="0.2">
      <c r="A54" s="775">
        <v>46</v>
      </c>
      <c r="B54" s="777">
        <v>-955</v>
      </c>
      <c r="C54" s="778">
        <v>855</v>
      </c>
      <c r="D54" s="779">
        <v>99</v>
      </c>
      <c r="E54" s="777">
        <v>0</v>
      </c>
      <c r="F54" s="777">
        <v>10</v>
      </c>
      <c r="G54" s="47"/>
      <c r="H54" s="780"/>
      <c r="I54" s="780"/>
      <c r="J54" s="780"/>
      <c r="K54" s="780"/>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row>
    <row r="55" spans="1:42" ht="12" customHeight="1" x14ac:dyDescent="0.2">
      <c r="A55" s="775">
        <v>47</v>
      </c>
      <c r="B55" s="777">
        <v>-845</v>
      </c>
      <c r="C55" s="778">
        <v>845</v>
      </c>
      <c r="D55" s="779">
        <v>100</v>
      </c>
      <c r="E55" s="777">
        <v>0</v>
      </c>
      <c r="F55" s="777">
        <v>10</v>
      </c>
      <c r="G55" s="47"/>
      <c r="H55" s="780"/>
      <c r="I55" s="780"/>
      <c r="J55" s="47"/>
      <c r="K55" s="780"/>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row>
    <row r="56" spans="1:42" ht="12" customHeight="1" x14ac:dyDescent="0.2">
      <c r="A56" s="775">
        <v>48</v>
      </c>
      <c r="B56" s="777">
        <v>-910</v>
      </c>
      <c r="C56" s="778">
        <v>825</v>
      </c>
      <c r="D56" s="779">
        <v>101</v>
      </c>
      <c r="E56" s="777">
        <v>0</v>
      </c>
      <c r="F56" s="777">
        <v>0</v>
      </c>
      <c r="G56" s="47"/>
      <c r="H56" s="780"/>
      <c r="I56" s="780"/>
      <c r="J56" s="781"/>
      <c r="K56" s="780"/>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row>
    <row r="57" spans="1:42" ht="12" customHeight="1" x14ac:dyDescent="0.2">
      <c r="A57" s="775">
        <v>49</v>
      </c>
      <c r="B57" s="777">
        <v>-975</v>
      </c>
      <c r="C57" s="778">
        <v>895</v>
      </c>
      <c r="D57" s="779">
        <v>102</v>
      </c>
      <c r="E57" s="777">
        <v>0</v>
      </c>
      <c r="F57" s="777">
        <v>0</v>
      </c>
      <c r="G57" s="47"/>
      <c r="H57" s="780"/>
      <c r="I57" s="780"/>
      <c r="J57" s="47"/>
      <c r="K57" s="780"/>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row>
    <row r="58" spans="1:42" ht="12" customHeight="1" x14ac:dyDescent="0.2">
      <c r="A58" s="775">
        <v>50</v>
      </c>
      <c r="B58" s="777">
        <v>-1025</v>
      </c>
      <c r="C58" s="778">
        <v>895</v>
      </c>
      <c r="D58" s="779">
        <v>103</v>
      </c>
      <c r="E58" s="777">
        <v>0</v>
      </c>
      <c r="F58" s="777">
        <v>0</v>
      </c>
      <c r="G58" s="47"/>
      <c r="H58" s="780"/>
      <c r="I58" s="780"/>
      <c r="J58" s="47"/>
      <c r="K58" s="780"/>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row>
    <row r="59" spans="1:42" ht="12" customHeight="1" x14ac:dyDescent="0.2">
      <c r="A59" s="775">
        <v>51</v>
      </c>
      <c r="B59" s="777">
        <v>-1065</v>
      </c>
      <c r="C59" s="778">
        <v>920</v>
      </c>
      <c r="D59" s="779">
        <v>104</v>
      </c>
      <c r="E59" s="777">
        <v>0</v>
      </c>
      <c r="F59" s="777">
        <v>0</v>
      </c>
      <c r="G59" s="47"/>
      <c r="H59" s="780"/>
      <c r="I59" s="780"/>
      <c r="J59" s="47"/>
      <c r="K59" s="780"/>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row>
    <row r="60" spans="1:42" ht="12" customHeight="1" x14ac:dyDescent="0.2">
      <c r="A60" s="775">
        <v>52</v>
      </c>
      <c r="B60" s="777">
        <v>-1085</v>
      </c>
      <c r="C60" s="778">
        <v>955</v>
      </c>
      <c r="D60" s="779">
        <v>105</v>
      </c>
      <c r="E60" s="777">
        <v>0</v>
      </c>
      <c r="F60" s="777">
        <v>0</v>
      </c>
      <c r="G60" s="47"/>
      <c r="H60" s="780"/>
      <c r="I60" s="780"/>
      <c r="J60" s="47"/>
      <c r="K60" s="780"/>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row>
    <row r="61" spans="1:42" ht="12" customHeight="1" x14ac:dyDescent="0.2">
      <c r="A61" s="775"/>
      <c r="B61" s="777"/>
      <c r="C61" s="778"/>
      <c r="D61" s="775"/>
      <c r="E61" s="777"/>
      <c r="F61" s="777"/>
      <c r="G61" s="47"/>
      <c r="H61" s="780"/>
      <c r="I61" s="780"/>
      <c r="J61" s="47"/>
      <c r="K61" s="780"/>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row>
    <row r="62" spans="1:42" ht="12" customHeight="1" x14ac:dyDescent="0.2">
      <c r="A62" s="782" t="s">
        <v>28</v>
      </c>
      <c r="B62" s="783">
        <v>70285</v>
      </c>
      <c r="C62" s="783">
        <v>67945</v>
      </c>
      <c r="D62" s="784" t="s">
        <v>29</v>
      </c>
      <c r="E62" s="785"/>
      <c r="F62" s="786">
        <v>138230</v>
      </c>
      <c r="G62" s="47"/>
      <c r="H62" s="781"/>
      <c r="I62" s="780"/>
      <c r="J62" s="780"/>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row>
    <row r="63" spans="1:42" ht="7.9" customHeight="1" x14ac:dyDescent="0.2">
      <c r="A63" s="787"/>
      <c r="B63" s="788"/>
      <c r="C63" s="788"/>
      <c r="D63" s="789"/>
      <c r="E63" s="790"/>
      <c r="F63" s="791"/>
    </row>
    <row r="64" spans="1:42" ht="9" customHeight="1" x14ac:dyDescent="0.2">
      <c r="A64" s="782"/>
      <c r="B64" s="792"/>
      <c r="C64" s="792"/>
      <c r="D64" s="793"/>
      <c r="E64" s="794"/>
      <c r="F64" s="795"/>
    </row>
    <row r="65" spans="1:6" x14ac:dyDescent="0.2">
      <c r="A65" s="621" t="s">
        <v>219</v>
      </c>
      <c r="B65" s="765"/>
      <c r="C65" s="765"/>
      <c r="D65" s="594"/>
      <c r="E65" s="594"/>
      <c r="F65" s="601" t="s">
        <v>234</v>
      </c>
    </row>
    <row r="66" spans="1:6" x14ac:dyDescent="0.2">
      <c r="A66" s="782"/>
      <c r="B66" s="792"/>
      <c r="C66" s="792"/>
      <c r="D66" s="793"/>
      <c r="E66" s="794"/>
      <c r="F66" s="795"/>
    </row>
    <row r="67" spans="1:6" x14ac:dyDescent="0.2">
      <c r="A67" s="782"/>
      <c r="B67" s="792"/>
      <c r="C67" s="792"/>
      <c r="D67" s="793"/>
      <c r="E67" s="794"/>
      <c r="F67" s="795"/>
    </row>
    <row r="68" spans="1:6" x14ac:dyDescent="0.2">
      <c r="A68" s="594"/>
      <c r="B68" s="594"/>
      <c r="C68" s="594"/>
      <c r="D68" s="594"/>
      <c r="E68" s="594"/>
      <c r="F68" s="594"/>
    </row>
    <row r="69" spans="1:6" x14ac:dyDescent="0.2">
      <c r="A69" s="355"/>
      <c r="B69" s="355"/>
      <c r="C69" s="355"/>
      <c r="D69" s="595"/>
      <c r="E69" s="595"/>
      <c r="F69" s="355"/>
    </row>
    <row r="70" spans="1:6" x14ac:dyDescent="0.2">
      <c r="A70" s="355"/>
      <c r="B70" s="355"/>
      <c r="C70" s="355"/>
      <c r="D70" s="595"/>
      <c r="E70" s="595"/>
      <c r="F70" s="355"/>
    </row>
    <row r="71" spans="1:6" x14ac:dyDescent="0.2">
      <c r="A71" s="355"/>
      <c r="B71" s="355"/>
      <c r="C71" s="355"/>
      <c r="D71" s="595"/>
      <c r="E71" s="595"/>
      <c r="F71" s="355"/>
    </row>
    <row r="72" spans="1:6" x14ac:dyDescent="0.2">
      <c r="A72" s="355"/>
      <c r="B72" s="355"/>
      <c r="C72" s="355"/>
      <c r="D72" s="595"/>
      <c r="E72" s="595"/>
      <c r="F72" s="355"/>
    </row>
    <row r="73" spans="1:6" x14ac:dyDescent="0.2">
      <c r="A73" s="355"/>
      <c r="B73" s="355"/>
      <c r="C73" s="355"/>
      <c r="D73" s="595"/>
      <c r="E73" s="595"/>
      <c r="F73" s="355"/>
    </row>
    <row r="74" spans="1:6" x14ac:dyDescent="0.2">
      <c r="A74" s="355"/>
      <c r="B74" s="355"/>
      <c r="C74" s="355"/>
      <c r="D74" s="595"/>
      <c r="E74" s="595"/>
      <c r="F74" s="355"/>
    </row>
    <row r="75" spans="1:6" x14ac:dyDescent="0.2">
      <c r="A75" s="355"/>
      <c r="B75" s="355"/>
      <c r="C75" s="355"/>
      <c r="D75" s="595"/>
      <c r="E75" s="595"/>
      <c r="F75" s="355"/>
    </row>
    <row r="76" spans="1:6" x14ac:dyDescent="0.2">
      <c r="A76" s="355"/>
      <c r="B76" s="355"/>
      <c r="C76" s="355"/>
      <c r="D76" s="595"/>
      <c r="E76" s="595"/>
      <c r="F76" s="355"/>
    </row>
    <row r="77" spans="1:6" x14ac:dyDescent="0.2">
      <c r="A77" s="355"/>
      <c r="B77" s="355"/>
      <c r="C77" s="355"/>
      <c r="D77" s="595"/>
      <c r="E77" s="595"/>
      <c r="F77" s="355"/>
    </row>
    <row r="78" spans="1:6" x14ac:dyDescent="0.2">
      <c r="A78" s="355"/>
      <c r="B78" s="355"/>
      <c r="C78" s="355"/>
      <c r="D78" s="595"/>
      <c r="E78" s="595"/>
      <c r="F78" s="355"/>
    </row>
    <row r="79" spans="1:6" x14ac:dyDescent="0.2">
      <c r="A79" s="355"/>
      <c r="B79" s="355"/>
      <c r="C79" s="355"/>
      <c r="D79" s="595"/>
      <c r="E79" s="595"/>
      <c r="F79" s="355"/>
    </row>
    <row r="80" spans="1:6" x14ac:dyDescent="0.2">
      <c r="A80" s="355"/>
      <c r="B80" s="355"/>
      <c r="C80" s="355"/>
      <c r="D80" s="595"/>
      <c r="E80" s="595"/>
      <c r="F80" s="355"/>
    </row>
    <row r="81" spans="1:6" x14ac:dyDescent="0.2">
      <c r="A81" s="355"/>
      <c r="B81" s="355"/>
      <c r="C81" s="355"/>
      <c r="D81" s="595"/>
      <c r="E81" s="595"/>
      <c r="F81" s="355"/>
    </row>
    <row r="82" spans="1:6" x14ac:dyDescent="0.2">
      <c r="A82" s="355"/>
      <c r="B82" s="355"/>
      <c r="C82" s="355"/>
      <c r="D82" s="595"/>
      <c r="E82" s="595"/>
      <c r="F82" s="355"/>
    </row>
    <row r="83" spans="1:6" x14ac:dyDescent="0.2">
      <c r="A83" s="355"/>
      <c r="B83" s="355"/>
      <c r="C83" s="355"/>
      <c r="D83" s="595"/>
      <c r="E83" s="595"/>
      <c r="F83" s="355"/>
    </row>
    <row r="84" spans="1:6" x14ac:dyDescent="0.2">
      <c r="A84" s="355"/>
      <c r="B84" s="355"/>
      <c r="C84" s="355"/>
      <c r="D84" s="595"/>
      <c r="E84" s="595"/>
      <c r="F84" s="355"/>
    </row>
    <row r="85" spans="1:6" x14ac:dyDescent="0.2">
      <c r="A85" s="355"/>
      <c r="B85" s="355"/>
      <c r="C85" s="355"/>
      <c r="D85" s="595"/>
      <c r="E85" s="595"/>
      <c r="F85" s="355"/>
    </row>
    <row r="86" spans="1:6" x14ac:dyDescent="0.2">
      <c r="A86" s="355"/>
      <c r="B86" s="355"/>
      <c r="C86" s="355"/>
      <c r="D86" s="595"/>
      <c r="E86" s="595"/>
      <c r="F86" s="355"/>
    </row>
    <row r="87" spans="1:6" x14ac:dyDescent="0.2">
      <c r="A87" s="355"/>
      <c r="B87" s="355"/>
      <c r="C87" s="355"/>
      <c r="D87" s="595"/>
      <c r="E87" s="595"/>
      <c r="F87" s="355"/>
    </row>
    <row r="88" spans="1:6" x14ac:dyDescent="0.2">
      <c r="A88" s="355"/>
      <c r="B88" s="355"/>
      <c r="C88" s="355"/>
      <c r="D88" s="595"/>
      <c r="E88" s="595"/>
      <c r="F88" s="355"/>
    </row>
    <row r="89" spans="1:6" x14ac:dyDescent="0.2">
      <c r="A89" s="355"/>
      <c r="B89" s="355"/>
      <c r="C89" s="355"/>
      <c r="D89" s="595"/>
      <c r="E89" s="595"/>
      <c r="F89" s="355"/>
    </row>
    <row r="90" spans="1:6" x14ac:dyDescent="0.2">
      <c r="A90" s="355"/>
      <c r="B90" s="355"/>
      <c r="C90" s="355"/>
      <c r="D90" s="595"/>
      <c r="E90" s="595"/>
      <c r="F90" s="355"/>
    </row>
    <row r="91" spans="1:6" x14ac:dyDescent="0.2">
      <c r="A91" s="355"/>
      <c r="B91" s="355"/>
      <c r="C91" s="355"/>
      <c r="D91" s="595"/>
      <c r="E91" s="595"/>
      <c r="F91" s="355"/>
    </row>
    <row r="92" spans="1:6" x14ac:dyDescent="0.2">
      <c r="A92" s="355"/>
      <c r="B92" s="355"/>
      <c r="C92" s="355"/>
      <c r="D92" s="595"/>
      <c r="E92" s="595"/>
      <c r="F92" s="355"/>
    </row>
    <row r="93" spans="1:6" x14ac:dyDescent="0.2">
      <c r="A93" s="355"/>
      <c r="B93" s="355"/>
      <c r="C93" s="355"/>
      <c r="D93" s="595"/>
      <c r="E93" s="595"/>
      <c r="F93" s="355"/>
    </row>
    <row r="94" spans="1:6" x14ac:dyDescent="0.2">
      <c r="A94" s="355"/>
      <c r="B94" s="355"/>
      <c r="C94" s="355"/>
      <c r="D94" s="595"/>
      <c r="E94" s="595"/>
      <c r="F94" s="355"/>
    </row>
    <row r="95" spans="1:6" x14ac:dyDescent="0.2">
      <c r="A95" s="355"/>
      <c r="B95" s="355"/>
      <c r="C95" s="355"/>
      <c r="D95" s="595"/>
      <c r="E95" s="595"/>
      <c r="F95" s="355"/>
    </row>
    <row r="96" spans="1:6" x14ac:dyDescent="0.2">
      <c r="A96" s="355"/>
      <c r="B96" s="355"/>
      <c r="C96" s="355"/>
      <c r="D96" s="595"/>
      <c r="E96" s="595"/>
      <c r="F96" s="355"/>
    </row>
    <row r="97" spans="1:6" x14ac:dyDescent="0.2">
      <c r="A97" s="355"/>
      <c r="B97" s="355"/>
      <c r="C97" s="355"/>
      <c r="D97" s="595"/>
      <c r="E97" s="595"/>
      <c r="F97" s="355"/>
    </row>
    <row r="98" spans="1:6" x14ac:dyDescent="0.2">
      <c r="A98" s="355"/>
      <c r="B98" s="355"/>
      <c r="C98" s="355"/>
      <c r="D98" s="595"/>
      <c r="E98" s="595"/>
      <c r="F98" s="355"/>
    </row>
    <row r="99" spans="1:6" x14ac:dyDescent="0.2">
      <c r="A99" s="355"/>
      <c r="B99" s="355"/>
      <c r="C99" s="355"/>
      <c r="D99" s="595"/>
      <c r="E99" s="595"/>
      <c r="F99" s="355"/>
    </row>
    <row r="100" spans="1:6" x14ac:dyDescent="0.2">
      <c r="A100" s="355"/>
      <c r="B100" s="355"/>
      <c r="C100" s="355"/>
      <c r="D100" s="595"/>
      <c r="E100" s="595"/>
      <c r="F100" s="355"/>
    </row>
    <row r="101" spans="1:6" x14ac:dyDescent="0.2">
      <c r="A101" s="355"/>
      <c r="B101" s="355"/>
      <c r="C101" s="355"/>
      <c r="D101" s="595"/>
      <c r="E101" s="595"/>
      <c r="F101" s="355"/>
    </row>
    <row r="102" spans="1:6" x14ac:dyDescent="0.2">
      <c r="A102" s="355"/>
      <c r="B102" s="355"/>
      <c r="C102" s="355"/>
      <c r="D102" s="595"/>
      <c r="E102" s="595"/>
      <c r="F102" s="355"/>
    </row>
    <row r="103" spans="1:6" x14ac:dyDescent="0.2">
      <c r="A103" s="355"/>
      <c r="B103" s="355"/>
      <c r="C103" s="355"/>
      <c r="D103" s="595"/>
      <c r="E103" s="595"/>
      <c r="F103" s="355"/>
    </row>
    <row r="104" spans="1:6" x14ac:dyDescent="0.2">
      <c r="A104" s="355"/>
      <c r="B104" s="355"/>
      <c r="C104" s="355"/>
      <c r="D104" s="595"/>
      <c r="E104" s="595"/>
      <c r="F104" s="355"/>
    </row>
    <row r="105" spans="1:6" x14ac:dyDescent="0.2">
      <c r="A105" s="355"/>
      <c r="B105" s="355"/>
      <c r="C105" s="355"/>
      <c r="D105" s="595"/>
      <c r="E105" s="595"/>
      <c r="F105" s="355"/>
    </row>
    <row r="106" spans="1:6" x14ac:dyDescent="0.2">
      <c r="A106" s="355"/>
      <c r="B106" s="355"/>
      <c r="C106" s="355"/>
      <c r="D106" s="595"/>
      <c r="E106" s="595"/>
      <c r="F106" s="355"/>
    </row>
    <row r="107" spans="1:6" x14ac:dyDescent="0.2">
      <c r="A107" s="355"/>
      <c r="B107" s="355"/>
      <c r="C107" s="355"/>
      <c r="D107" s="595"/>
      <c r="E107" s="595"/>
      <c r="F107" s="355"/>
    </row>
    <row r="108" spans="1:6" x14ac:dyDescent="0.2">
      <c r="A108" s="355"/>
      <c r="B108" s="355"/>
      <c r="C108" s="355"/>
      <c r="D108" s="595"/>
      <c r="E108" s="595"/>
      <c r="F108" s="355"/>
    </row>
    <row r="109" spans="1:6" x14ac:dyDescent="0.2">
      <c r="A109" s="355"/>
      <c r="B109" s="355"/>
      <c r="C109" s="355"/>
      <c r="D109" s="595"/>
      <c r="E109" s="595"/>
      <c r="F109" s="355"/>
    </row>
    <row r="110" spans="1:6" x14ac:dyDescent="0.2">
      <c r="A110" s="355"/>
      <c r="B110" s="355"/>
      <c r="C110" s="355"/>
      <c r="D110" s="595"/>
      <c r="E110" s="595"/>
      <c r="F110" s="355"/>
    </row>
    <row r="111" spans="1:6" x14ac:dyDescent="0.2">
      <c r="A111" s="355"/>
      <c r="B111" s="355"/>
      <c r="C111" s="355"/>
      <c r="D111" s="595"/>
      <c r="E111" s="595"/>
      <c r="F111" s="355"/>
    </row>
    <row r="112" spans="1:6" x14ac:dyDescent="0.2">
      <c r="A112" s="355"/>
      <c r="B112" s="355"/>
      <c r="C112" s="355"/>
      <c r="D112" s="595"/>
      <c r="E112" s="595"/>
      <c r="F112" s="355"/>
    </row>
    <row r="113" spans="1:6" x14ac:dyDescent="0.2">
      <c r="A113" s="355"/>
      <c r="B113" s="355"/>
      <c r="C113" s="355"/>
      <c r="D113" s="595"/>
      <c r="E113" s="595"/>
      <c r="F113" s="355"/>
    </row>
    <row r="114" spans="1:6" x14ac:dyDescent="0.2">
      <c r="A114" s="355"/>
      <c r="B114" s="355"/>
      <c r="C114" s="355"/>
      <c r="D114" s="595"/>
      <c r="E114" s="595"/>
      <c r="F114" s="355"/>
    </row>
    <row r="115" spans="1:6" x14ac:dyDescent="0.2">
      <c r="A115" s="355"/>
      <c r="B115" s="355"/>
      <c r="C115" s="355"/>
      <c r="D115" s="595"/>
      <c r="E115" s="595"/>
      <c r="F115" s="355"/>
    </row>
    <row r="116" spans="1:6" x14ac:dyDescent="0.2">
      <c r="A116" s="355"/>
      <c r="B116" s="355"/>
      <c r="C116" s="355"/>
      <c r="D116" s="595"/>
      <c r="E116" s="595"/>
      <c r="F116" s="595"/>
    </row>
    <row r="117" spans="1:6" x14ac:dyDescent="0.2">
      <c r="A117" s="355"/>
      <c r="B117" s="355"/>
      <c r="C117" s="355"/>
      <c r="D117" s="595"/>
      <c r="E117" s="595"/>
      <c r="F117" s="595"/>
    </row>
    <row r="118" spans="1:6" x14ac:dyDescent="0.2">
      <c r="A118" s="355"/>
      <c r="B118" s="355"/>
      <c r="C118" s="355"/>
      <c r="D118" s="595"/>
      <c r="E118" s="595"/>
      <c r="F118" s="595"/>
    </row>
    <row r="119" spans="1:6" x14ac:dyDescent="0.2">
      <c r="A119" s="355"/>
      <c r="B119" s="796"/>
      <c r="C119" s="796"/>
      <c r="D119" s="595"/>
      <c r="E119" s="595"/>
      <c r="F119" s="595"/>
    </row>
    <row r="120" spans="1:6" x14ac:dyDescent="0.2">
      <c r="A120" s="796"/>
      <c r="B120" s="796"/>
      <c r="C120" s="796"/>
      <c r="D120" s="595"/>
      <c r="E120" s="595"/>
      <c r="F120" s="595"/>
    </row>
    <row r="121" spans="1:6" x14ac:dyDescent="0.2">
      <c r="A121" s="796"/>
      <c r="B121" s="796"/>
      <c r="C121" s="796"/>
      <c r="D121" s="595"/>
      <c r="E121" s="595"/>
      <c r="F121" s="595"/>
    </row>
    <row r="122" spans="1:6" x14ac:dyDescent="0.2">
      <c r="A122" s="796"/>
      <c r="B122" s="796"/>
      <c r="C122" s="796"/>
      <c r="D122" s="595"/>
      <c r="E122" s="595"/>
      <c r="F122" s="595"/>
    </row>
    <row r="123" spans="1:6" x14ac:dyDescent="0.2">
      <c r="A123" s="796"/>
      <c r="B123" s="796"/>
      <c r="C123" s="796"/>
      <c r="D123" s="595"/>
      <c r="E123" s="595"/>
      <c r="F123" s="595"/>
    </row>
    <row r="124" spans="1:6" x14ac:dyDescent="0.2">
      <c r="A124" s="796"/>
      <c r="B124" s="796"/>
      <c r="C124" s="796"/>
      <c r="D124" s="595"/>
      <c r="E124" s="595"/>
      <c r="F124" s="797"/>
    </row>
    <row r="125" spans="1:6" x14ac:dyDescent="0.2">
      <c r="A125" s="796"/>
      <c r="B125" s="796"/>
      <c r="C125" s="796"/>
      <c r="D125" s="595"/>
      <c r="E125" s="595"/>
      <c r="F125" s="601" t="s">
        <v>237</v>
      </c>
    </row>
    <row r="126" spans="1:6" x14ac:dyDescent="0.2">
      <c r="A126" s="796"/>
      <c r="B126" s="796"/>
      <c r="C126" s="796"/>
      <c r="D126" s="595"/>
      <c r="E126" s="595"/>
      <c r="F126" s="595"/>
    </row>
    <row r="127" spans="1:6" x14ac:dyDescent="0.2">
      <c r="A127" s="796"/>
      <c r="B127" s="796"/>
      <c r="C127" s="796"/>
      <c r="D127" s="595"/>
      <c r="E127" s="595"/>
    </row>
    <row r="128" spans="1:6" x14ac:dyDescent="0.2">
      <c r="A128" s="796"/>
      <c r="B128" s="796"/>
      <c r="C128" s="796"/>
      <c r="D128" s="595"/>
      <c r="E128" s="595"/>
      <c r="F128" s="595"/>
    </row>
  </sheetData>
  <hyperlinks>
    <hyperlink ref="F2" location="INHALT!A1" display="INHALT!A1" xr:uid="{C52D07AE-26A7-4014-98A3-D594C643ABA6}"/>
  </hyperlinks>
  <printOptions horizontalCentered="1" gridLines="1"/>
  <pageMargins left="0.59055118110236227" right="0.39370078740157483" top="0.59055118110236227" bottom="0.59055118110236227" header="0.51181102362204722" footer="0.39370078740157483"/>
  <pageSetup paperSize="9" firstPageNumber="20" orientation="portrait" useFirstPageNumber="1" r:id="rId1"/>
  <headerFooter alignWithMargins="0">
    <oddFooter>&amp;CSeite &amp;P</oddFooter>
  </headerFooter>
  <colBreaks count="1" manualBreakCount="1">
    <brk id="6"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U110"/>
  <sheetViews>
    <sheetView zoomScaleNormal="100" zoomScaleSheetLayoutView="55" workbookViewId="0">
      <pane xSplit="1" ySplit="5" topLeftCell="B64" activePane="bottomRight" state="frozen"/>
      <selection activeCell="A80" sqref="A80:XFD80"/>
      <selection pane="topRight" activeCell="A80" sqref="A80:XFD80"/>
      <selection pane="bottomLeft" activeCell="A80" sqref="A80:XFD80"/>
      <selection pane="bottomRight" activeCell="C72" sqref="C72:J86"/>
    </sheetView>
  </sheetViews>
  <sheetFormatPr baseColWidth="10" defaultColWidth="11.42578125" defaultRowHeight="12.75" x14ac:dyDescent="0.2"/>
  <cols>
    <col min="1" max="1" width="5.7109375" style="35" customWidth="1"/>
    <col min="2" max="2" width="25.42578125" style="35" bestFit="1" customWidth="1"/>
    <col min="3" max="3" width="10" style="35" customWidth="1"/>
    <col min="4" max="4" width="11.28515625" style="35" customWidth="1"/>
    <col min="5" max="5" width="12.5703125" style="36" customWidth="1"/>
    <col min="6" max="6" width="10.5703125" style="35" bestFit="1" customWidth="1"/>
    <col min="7" max="7" width="14.42578125" style="36" customWidth="1"/>
    <col min="8" max="8" width="9.85546875" style="33" customWidth="1"/>
    <col min="9" max="9" width="11.5703125" style="33" customWidth="1"/>
    <col min="10" max="10" width="10.7109375" style="33" customWidth="1"/>
    <col min="11" max="11" width="10.42578125" style="33" customWidth="1"/>
    <col min="12" max="12" width="13" style="33" customWidth="1"/>
    <col min="13" max="13" width="11.42578125" style="33"/>
    <col min="14" max="14" width="12.28515625" style="33" customWidth="1"/>
    <col min="15" max="15" width="10.7109375" style="33" customWidth="1"/>
    <col min="16" max="16" width="10.5703125" style="33" customWidth="1"/>
    <col min="17" max="17" width="13.140625" style="33" customWidth="1"/>
    <col min="18" max="18" width="10.140625" style="33" bestFit="1" customWidth="1"/>
    <col min="19" max="19" width="12.28515625" style="33" customWidth="1"/>
    <col min="20" max="20" width="10.5703125" style="33" customWidth="1"/>
    <col min="21" max="21" width="5.42578125" customWidth="1"/>
    <col min="22" max="16384" width="11.42578125" style="33"/>
  </cols>
  <sheetData>
    <row r="1" spans="1:21" ht="9" customHeight="1" x14ac:dyDescent="0.2">
      <c r="A1" s="193"/>
      <c r="B1" s="193"/>
      <c r="C1" s="193"/>
      <c r="D1" s="193"/>
      <c r="E1" s="194"/>
      <c r="F1" s="193"/>
      <c r="G1" s="194"/>
      <c r="H1" s="950"/>
      <c r="I1" s="950"/>
      <c r="J1" s="950"/>
      <c r="K1" s="950"/>
      <c r="L1" s="950"/>
      <c r="M1" s="950"/>
      <c r="N1" s="950"/>
      <c r="O1" s="950"/>
      <c r="P1" s="950"/>
      <c r="Q1" s="950"/>
      <c r="R1" s="950"/>
      <c r="S1" s="950"/>
      <c r="T1" s="950"/>
    </row>
    <row r="2" spans="1:21" ht="15.75" x14ac:dyDescent="0.25">
      <c r="A2" s="195" t="s">
        <v>485</v>
      </c>
      <c r="B2" s="196"/>
      <c r="D2" s="198"/>
      <c r="E2" s="976" t="s">
        <v>433</v>
      </c>
      <c r="F2" s="198"/>
      <c r="G2" s="199"/>
      <c r="I2" s="950"/>
      <c r="J2" s="1070" t="str">
        <f>HYPERLINK("[Kleinräumige Statistik Daten Prototyp.xlsx]INHALT!A1","zum Inhaltsverzeichnis")</f>
        <v>zum Inhaltsverzeichnis</v>
      </c>
      <c r="K2" s="976" t="s">
        <v>433</v>
      </c>
      <c r="L2" s="950"/>
      <c r="M2" s="950"/>
      <c r="N2" s="950"/>
      <c r="O2" s="950"/>
      <c r="P2" s="950"/>
      <c r="Q2" s="950"/>
      <c r="R2" s="950"/>
      <c r="S2" s="950"/>
      <c r="T2" s="1070" t="str">
        <f>HYPERLINK("[Kleinräumige Statistik Daten Prototyp.xlsx]INHALT!A1","zum Inhaltsverzeichnis")</f>
        <v>zum Inhaltsverzeichnis</v>
      </c>
    </row>
    <row r="3" spans="1:21" ht="8.4499999999999993" customHeight="1" x14ac:dyDescent="0.25">
      <c r="A3" s="200"/>
      <c r="B3" s="196"/>
      <c r="C3" s="197"/>
      <c r="D3" s="198"/>
      <c r="E3" s="199"/>
      <c r="F3" s="198"/>
      <c r="G3" s="199"/>
      <c r="H3" s="950"/>
      <c r="I3" s="950"/>
      <c r="J3" s="950"/>
      <c r="K3" s="950"/>
      <c r="L3" s="950"/>
      <c r="M3" s="950"/>
      <c r="N3" s="950"/>
      <c r="O3" s="950"/>
      <c r="P3" s="950"/>
      <c r="Q3" s="950"/>
      <c r="R3" s="950"/>
      <c r="S3" s="950"/>
      <c r="T3" s="950"/>
    </row>
    <row r="4" spans="1:21" ht="57.75" customHeight="1" x14ac:dyDescent="0.2">
      <c r="A4" s="170" t="s">
        <v>100</v>
      </c>
      <c r="B4" s="170" t="s">
        <v>15</v>
      </c>
      <c r="C4" s="201" t="s">
        <v>422</v>
      </c>
      <c r="D4" s="934" t="s">
        <v>439</v>
      </c>
      <c r="E4" s="934" t="s">
        <v>240</v>
      </c>
      <c r="F4" s="934" t="s">
        <v>423</v>
      </c>
      <c r="G4" s="935" t="s">
        <v>438</v>
      </c>
      <c r="H4" s="934" t="s">
        <v>427</v>
      </c>
      <c r="I4" s="934" t="s">
        <v>428</v>
      </c>
      <c r="J4" s="934" t="s">
        <v>437</v>
      </c>
      <c r="K4" s="934" t="s">
        <v>434</v>
      </c>
      <c r="L4" s="935" t="s">
        <v>419</v>
      </c>
      <c r="M4" s="934" t="s">
        <v>420</v>
      </c>
      <c r="N4" s="934" t="s">
        <v>421</v>
      </c>
      <c r="O4" s="934" t="s">
        <v>435</v>
      </c>
      <c r="P4" s="934" t="s">
        <v>429</v>
      </c>
      <c r="Q4" s="935" t="s">
        <v>430</v>
      </c>
      <c r="R4" s="934" t="s">
        <v>431</v>
      </c>
      <c r="S4" s="934" t="s">
        <v>432</v>
      </c>
      <c r="T4" s="934" t="s">
        <v>436</v>
      </c>
      <c r="U4" s="170" t="s">
        <v>100</v>
      </c>
    </row>
    <row r="5" spans="1:21" ht="24" x14ac:dyDescent="0.2">
      <c r="A5" s="202"/>
      <c r="B5" s="202"/>
      <c r="C5" s="938" t="s">
        <v>238</v>
      </c>
      <c r="D5" s="938" t="s">
        <v>224</v>
      </c>
      <c r="E5" s="938" t="s">
        <v>239</v>
      </c>
      <c r="F5" s="938" t="s">
        <v>238</v>
      </c>
      <c r="G5" s="938" t="s">
        <v>238</v>
      </c>
      <c r="H5" s="938" t="s">
        <v>238</v>
      </c>
      <c r="I5" s="938" t="s">
        <v>238</v>
      </c>
      <c r="J5" s="938" t="s">
        <v>238</v>
      </c>
      <c r="K5" s="969" t="s">
        <v>426</v>
      </c>
      <c r="L5" s="969" t="s">
        <v>426</v>
      </c>
      <c r="M5" s="969" t="s">
        <v>426</v>
      </c>
      <c r="N5" s="969" t="s">
        <v>426</v>
      </c>
      <c r="O5" s="969" t="s">
        <v>426</v>
      </c>
      <c r="P5" s="939" t="s">
        <v>425</v>
      </c>
      <c r="Q5" s="939" t="s">
        <v>425</v>
      </c>
      <c r="R5" s="939" t="s">
        <v>425</v>
      </c>
      <c r="S5" s="939" t="s">
        <v>425</v>
      </c>
      <c r="T5" s="939" t="s">
        <v>425</v>
      </c>
      <c r="U5" s="1013"/>
    </row>
    <row r="6" spans="1:21" ht="7.5" customHeight="1" x14ac:dyDescent="0.2">
      <c r="A6" s="203"/>
      <c r="B6" s="203"/>
      <c r="C6" s="203"/>
      <c r="D6" s="204"/>
      <c r="E6" s="203"/>
      <c r="F6" s="204"/>
      <c r="G6" s="203"/>
      <c r="H6" s="950"/>
      <c r="I6" s="950"/>
      <c r="J6" s="950"/>
      <c r="K6" s="950"/>
      <c r="L6" s="950"/>
      <c r="M6" s="950"/>
      <c r="N6" s="950"/>
      <c r="O6" s="950"/>
      <c r="P6" s="950"/>
      <c r="Q6" s="950"/>
      <c r="R6" s="950"/>
      <c r="S6" s="950"/>
      <c r="T6" s="950"/>
      <c r="U6" s="203"/>
    </row>
    <row r="7" spans="1:21" ht="13.15" customHeight="1" x14ac:dyDescent="0.2">
      <c r="A7" s="60">
        <v>10</v>
      </c>
      <c r="B7" s="764" t="s">
        <v>37</v>
      </c>
      <c r="C7" s="974">
        <v>77.231530983724525</v>
      </c>
      <c r="D7" s="762">
        <f>IFERROR(VLOOKUP(A7,'Wohnstatus-UBZ-SBZ'!$A$10:$C$71,3,FALSE),0)</f>
        <v>535</v>
      </c>
      <c r="E7" s="849">
        <f t="shared" ref="E7:E70" si="0">D7/C7*100</f>
        <v>692.72225111365958</v>
      </c>
      <c r="F7" s="205">
        <v>57.686337727261595</v>
      </c>
      <c r="G7" s="936">
        <v>42.383288582256888</v>
      </c>
      <c r="H7" s="936">
        <v>8.2240717615685313</v>
      </c>
      <c r="I7" s="936">
        <v>1.8407694654723734</v>
      </c>
      <c r="J7" s="949">
        <v>9.4803520294220078</v>
      </c>
      <c r="K7" s="951">
        <v>0.74692728465292491</v>
      </c>
      <c r="L7" s="951">
        <v>0.54878218834207204</v>
      </c>
      <c r="M7" s="951">
        <v>0.10648593465409407</v>
      </c>
      <c r="N7" s="951">
        <v>2.383442930660393E-2</v>
      </c>
      <c r="O7" s="960">
        <v>0.1227523513863769</v>
      </c>
      <c r="P7" s="952">
        <v>1078.2493033133007</v>
      </c>
      <c r="Q7" s="952">
        <v>792.21100153751195</v>
      </c>
      <c r="R7" s="952">
        <v>153.72096750595384</v>
      </c>
      <c r="S7" s="952">
        <v>34.406905896679881</v>
      </c>
      <c r="T7" s="952">
        <v>177.20284167143942</v>
      </c>
      <c r="U7" s="139">
        <v>10</v>
      </c>
    </row>
    <row r="8" spans="1:21" ht="13.15" customHeight="1" x14ac:dyDescent="0.2">
      <c r="A8" s="60">
        <v>11</v>
      </c>
      <c r="B8" s="764" t="s">
        <v>38</v>
      </c>
      <c r="C8" s="974">
        <v>54.182636098424055</v>
      </c>
      <c r="D8" s="762">
        <f>IFERROR(VLOOKUP(A8,'Wohnstatus-UBZ-SBZ'!$A$10:$C$71,3,FALSE),0)</f>
        <v>1135</v>
      </c>
      <c r="E8" s="849">
        <f t="shared" si="0"/>
        <v>2094.7670355835867</v>
      </c>
      <c r="F8" s="205">
        <v>44.809870386576847</v>
      </c>
      <c r="G8" s="936">
        <v>17.828726740003649</v>
      </c>
      <c r="H8" s="936">
        <v>8.8825129018476598</v>
      </c>
      <c r="I8" s="936">
        <v>0.33485189000002552</v>
      </c>
      <c r="J8" s="949">
        <v>0.15540091999952299</v>
      </c>
      <c r="K8" s="951">
        <v>0.82701532470990602</v>
      </c>
      <c r="L8" s="951">
        <v>0.32904871419724468</v>
      </c>
      <c r="M8" s="951">
        <v>0.16393652176155407</v>
      </c>
      <c r="N8" s="951">
        <v>6.1800590394265617E-3</v>
      </c>
      <c r="O8" s="960">
        <v>2.8680944891133296E-3</v>
      </c>
      <c r="P8" s="952">
        <v>394.80062014605147</v>
      </c>
      <c r="Q8" s="952">
        <v>157.08129286346826</v>
      </c>
      <c r="R8" s="952">
        <v>78.260025566939731</v>
      </c>
      <c r="S8" s="952">
        <v>2.9502369162997844</v>
      </c>
      <c r="T8" s="952">
        <v>1.3691711013173831</v>
      </c>
      <c r="U8" s="139">
        <v>11</v>
      </c>
    </row>
    <row r="9" spans="1:21" ht="13.15" customHeight="1" x14ac:dyDescent="0.2">
      <c r="A9" s="60">
        <v>12</v>
      </c>
      <c r="B9" s="764" t="s">
        <v>90</v>
      </c>
      <c r="C9" s="974">
        <v>66.269037603862444</v>
      </c>
      <c r="D9" s="762">
        <f>IFERROR(VLOOKUP(A9,'Wohnstatus-UBZ-SBZ'!$A$10:$C$71,3,FALSE),0)</f>
        <v>2400</v>
      </c>
      <c r="E9" s="849">
        <f t="shared" si="0"/>
        <v>3621.6008060152026</v>
      </c>
      <c r="F9" s="205">
        <v>48.199947240000434</v>
      </c>
      <c r="G9" s="936">
        <v>21.203955695007664</v>
      </c>
      <c r="H9" s="936">
        <v>17.672436363862815</v>
      </c>
      <c r="I9" s="936">
        <v>0.38530636999924306</v>
      </c>
      <c r="J9" s="949">
        <v>1.13476299999439E-2</v>
      </c>
      <c r="K9" s="951">
        <v>0.72733736572614927</v>
      </c>
      <c r="L9" s="951">
        <v>0.31996776264896004</v>
      </c>
      <c r="M9" s="951">
        <v>0.26667712408174143</v>
      </c>
      <c r="N9" s="951">
        <v>5.8142744173002104E-3</v>
      </c>
      <c r="O9" s="960">
        <v>1.7123577480899634E-4</v>
      </c>
      <c r="P9" s="952">
        <v>200.83311350000182</v>
      </c>
      <c r="Q9" s="952">
        <v>88.349815395865278</v>
      </c>
      <c r="R9" s="952">
        <v>73.635151516095064</v>
      </c>
      <c r="S9" s="952">
        <v>1.6054432083301793</v>
      </c>
      <c r="T9" s="952">
        <v>4.7281791666432912E-2</v>
      </c>
      <c r="U9" s="139">
        <v>12</v>
      </c>
    </row>
    <row r="10" spans="1:21" ht="13.15" customHeight="1" x14ac:dyDescent="0.2">
      <c r="A10" s="60">
        <v>13</v>
      </c>
      <c r="B10" s="764" t="s">
        <v>39</v>
      </c>
      <c r="C10" s="974">
        <v>41.664372658776323</v>
      </c>
      <c r="D10" s="762">
        <f>IFERROR(VLOOKUP(A10,'Wohnstatus-UBZ-SBZ'!$A$10:$C$71,3,FALSE),0)</f>
        <v>380</v>
      </c>
      <c r="E10" s="849">
        <f t="shared" si="0"/>
        <v>912.05021400929581</v>
      </c>
      <c r="F10" s="205">
        <v>23.473167919991699</v>
      </c>
      <c r="G10" s="936">
        <v>2.3820599549933741</v>
      </c>
      <c r="H10" s="936">
        <v>10.01177954064284</v>
      </c>
      <c r="I10" s="936">
        <v>3.4671235637150652</v>
      </c>
      <c r="J10" s="949">
        <v>4.7123016344267148</v>
      </c>
      <c r="K10" s="951">
        <v>0.56338704802380435</v>
      </c>
      <c r="L10" s="951">
        <v>5.7172586624596858E-2</v>
      </c>
      <c r="M10" s="951">
        <v>0.24029593875413663</v>
      </c>
      <c r="N10" s="951">
        <v>8.3215547060078887E-2</v>
      </c>
      <c r="O10" s="960">
        <v>0.11310146616198</v>
      </c>
      <c r="P10" s="952">
        <v>617.71494526293941</v>
      </c>
      <c r="Q10" s="952">
        <v>62.685788289299317</v>
      </c>
      <c r="R10" s="952">
        <v>263.46788264849579</v>
      </c>
      <c r="S10" s="952">
        <v>91.240093781975403</v>
      </c>
      <c r="T10" s="952">
        <v>124.00793774807144</v>
      </c>
      <c r="U10" s="139">
        <v>13</v>
      </c>
    </row>
    <row r="11" spans="1:21" ht="13.15" customHeight="1" x14ac:dyDescent="0.2">
      <c r="A11" s="60">
        <v>14</v>
      </c>
      <c r="B11" s="764" t="s">
        <v>40</v>
      </c>
      <c r="C11" s="974">
        <v>57.374309151320709</v>
      </c>
      <c r="D11" s="762">
        <f>IFERROR(VLOOKUP(A11,'Wohnstatus-UBZ-SBZ'!$A$10:$C$71,3,FALSE),0)</f>
        <v>2595</v>
      </c>
      <c r="E11" s="849">
        <f t="shared" si="0"/>
        <v>4522.9302773055961</v>
      </c>
      <c r="F11" s="205">
        <v>38.319519967167473</v>
      </c>
      <c r="G11" s="936">
        <v>17.644471608750404</v>
      </c>
      <c r="H11" s="936">
        <v>12.893149069610816</v>
      </c>
      <c r="I11" s="936">
        <v>0.35061032458443847</v>
      </c>
      <c r="J11" s="949">
        <v>5.8110297899579839</v>
      </c>
      <c r="K11" s="951">
        <v>0.66788638563128366</v>
      </c>
      <c r="L11" s="951">
        <v>0.30753261990857877</v>
      </c>
      <c r="M11" s="951">
        <v>0.22471990095089495</v>
      </c>
      <c r="N11" s="951">
        <v>6.1109289117491309E-3</v>
      </c>
      <c r="O11" s="960">
        <v>0.10128278450607224</v>
      </c>
      <c r="P11" s="952">
        <v>147.66674361143535</v>
      </c>
      <c r="Q11" s="952">
        <v>67.994110245666292</v>
      </c>
      <c r="R11" s="952">
        <v>49.684582156496397</v>
      </c>
      <c r="S11" s="952">
        <v>1.3510995167030384</v>
      </c>
      <c r="T11" s="952">
        <v>22.393178381340977</v>
      </c>
      <c r="U11" s="139">
        <v>14</v>
      </c>
    </row>
    <row r="12" spans="1:21" ht="13.15" customHeight="1" x14ac:dyDescent="0.2">
      <c r="A12" s="60">
        <v>15</v>
      </c>
      <c r="B12" s="764" t="s">
        <v>41</v>
      </c>
      <c r="C12" s="974">
        <v>553.64529284941455</v>
      </c>
      <c r="D12" s="762">
        <f>IFERROR(VLOOKUP(A12,'Wohnstatus-UBZ-SBZ'!$A$10:$C$71,3,FALSE),0)</f>
        <v>1130</v>
      </c>
      <c r="E12" s="849">
        <f t="shared" si="0"/>
        <v>204.10179849706543</v>
      </c>
      <c r="F12" s="205">
        <v>96.80147485447894</v>
      </c>
      <c r="G12" s="936">
        <v>57.944220395822121</v>
      </c>
      <c r="H12" s="936">
        <v>29.620125469653914</v>
      </c>
      <c r="I12" s="936">
        <v>314.65654077065557</v>
      </c>
      <c r="J12" s="949">
        <v>112.56715175462608</v>
      </c>
      <c r="K12" s="951">
        <v>0.1748438505749346</v>
      </c>
      <c r="L12" s="951">
        <v>0.10465946544511183</v>
      </c>
      <c r="M12" s="951">
        <v>5.3500184779337163E-2</v>
      </c>
      <c r="N12" s="951">
        <v>0.56833598124031859</v>
      </c>
      <c r="O12" s="960">
        <v>0.20331998340540955</v>
      </c>
      <c r="P12" s="952">
        <v>856.65021995114103</v>
      </c>
      <c r="Q12" s="952">
        <v>512.78071146745242</v>
      </c>
      <c r="R12" s="952">
        <v>262.12500415622935</v>
      </c>
      <c r="S12" s="952">
        <v>2784.5711572624386</v>
      </c>
      <c r="T12" s="952">
        <v>996.169484554213</v>
      </c>
      <c r="U12" s="139">
        <v>15</v>
      </c>
    </row>
    <row r="13" spans="1:21" ht="13.15" customHeight="1" x14ac:dyDescent="0.2">
      <c r="A13" s="60">
        <v>16</v>
      </c>
      <c r="B13" s="764" t="s">
        <v>99</v>
      </c>
      <c r="C13" s="974">
        <v>143.82398746520033</v>
      </c>
      <c r="D13" s="762">
        <f>IFERROR(VLOOKUP(A13,'Wohnstatus-UBZ-SBZ'!$A$10:$C$71,3,FALSE),0)</f>
        <v>2825</v>
      </c>
      <c r="E13" s="849">
        <f t="shared" si="0"/>
        <v>1964.206423273821</v>
      </c>
      <c r="F13" s="205">
        <v>99.027996763425563</v>
      </c>
      <c r="G13" s="936">
        <v>34.793357304393318</v>
      </c>
      <c r="H13" s="936">
        <v>19.426031512929594</v>
      </c>
      <c r="I13" s="936">
        <v>23.013110254063758</v>
      </c>
      <c r="J13" s="949">
        <v>2.3568489347814152</v>
      </c>
      <c r="K13" s="951">
        <v>0.68853602593507834</v>
      </c>
      <c r="L13" s="951">
        <v>0.24191623329044415</v>
      </c>
      <c r="M13" s="951">
        <v>0.13506809159793265</v>
      </c>
      <c r="N13" s="951">
        <v>0.16000884594881651</v>
      </c>
      <c r="O13" s="960">
        <v>1.6387036518172454E-2</v>
      </c>
      <c r="P13" s="952">
        <v>350.54158146345333</v>
      </c>
      <c r="Q13" s="952">
        <v>123.1623267412153</v>
      </c>
      <c r="R13" s="952">
        <v>68.764713320104761</v>
      </c>
      <c r="S13" s="952">
        <v>81.462337182526568</v>
      </c>
      <c r="T13" s="952">
        <v>8.3428280877218235</v>
      </c>
      <c r="U13" s="139">
        <v>16</v>
      </c>
    </row>
    <row r="14" spans="1:21" ht="13.15" customHeight="1" x14ac:dyDescent="0.2">
      <c r="A14" s="60">
        <v>17</v>
      </c>
      <c r="B14" s="764" t="s">
        <v>42</v>
      </c>
      <c r="C14" s="974">
        <v>57.70140698288165</v>
      </c>
      <c r="D14" s="762">
        <f>IFERROR(VLOOKUP(A14,'Wohnstatus-UBZ-SBZ'!$A$10:$C$71,3,FALSE),0)</f>
        <v>3695</v>
      </c>
      <c r="E14" s="849">
        <f t="shared" si="0"/>
        <v>6403.6566752977105</v>
      </c>
      <c r="F14" s="205">
        <v>44.452781109504478</v>
      </c>
      <c r="G14" s="936">
        <v>2.4180640450199111</v>
      </c>
      <c r="H14" s="936">
        <v>9.6120684483781229</v>
      </c>
      <c r="I14" s="936">
        <v>3.6365574249990447</v>
      </c>
      <c r="J14" s="949"/>
      <c r="K14" s="951">
        <v>0.77039336532456382</v>
      </c>
      <c r="L14" s="951">
        <v>4.1906500576966543E-2</v>
      </c>
      <c r="M14" s="951">
        <v>0.16658291280886353</v>
      </c>
      <c r="N14" s="951">
        <v>6.3023721866572624E-2</v>
      </c>
      <c r="O14" s="960">
        <v>0</v>
      </c>
      <c r="P14" s="952">
        <v>120.30522627741401</v>
      </c>
      <c r="Q14" s="952">
        <v>6.5441516779970534</v>
      </c>
      <c r="R14" s="952">
        <v>26.013717045678273</v>
      </c>
      <c r="S14" s="952">
        <v>9.8418333558837467</v>
      </c>
      <c r="T14" s="952">
        <v>0</v>
      </c>
      <c r="U14" s="139">
        <v>17</v>
      </c>
    </row>
    <row r="15" spans="1:21" ht="13.15" customHeight="1" x14ac:dyDescent="0.2">
      <c r="A15" s="60">
        <v>21</v>
      </c>
      <c r="B15" s="764" t="s">
        <v>43</v>
      </c>
      <c r="C15" s="974">
        <v>32.990827177350006</v>
      </c>
      <c r="D15" s="762">
        <f>IFERROR(VLOOKUP(A15,'Wohnstatus-UBZ-SBZ'!$A$10:$C$71,3,FALSE),0)</f>
        <v>1690</v>
      </c>
      <c r="E15" s="849">
        <f t="shared" si="0"/>
        <v>5122.6360312671295</v>
      </c>
      <c r="F15" s="205">
        <v>25.247293815015301</v>
      </c>
      <c r="G15" s="936"/>
      <c r="H15" s="936">
        <v>6.6818372841001068</v>
      </c>
      <c r="I15" s="936">
        <v>1.0616960782345983</v>
      </c>
      <c r="J15" s="949"/>
      <c r="K15" s="951">
        <v>0.7652822307028706</v>
      </c>
      <c r="L15" s="951">
        <v>0</v>
      </c>
      <c r="M15" s="951">
        <v>0.20253621554198406</v>
      </c>
      <c r="N15" s="951">
        <v>3.2181553755145316E-2</v>
      </c>
      <c r="O15" s="960">
        <v>0</v>
      </c>
      <c r="P15" s="952">
        <v>149.39227109476508</v>
      </c>
      <c r="Q15" s="952">
        <v>0</v>
      </c>
      <c r="R15" s="952">
        <v>39.537498722485836</v>
      </c>
      <c r="S15" s="952">
        <v>6.282225314997623</v>
      </c>
      <c r="T15" s="952">
        <v>0</v>
      </c>
      <c r="U15" s="139">
        <v>21</v>
      </c>
    </row>
    <row r="16" spans="1:21" ht="13.15" customHeight="1" x14ac:dyDescent="0.2">
      <c r="A16" s="60">
        <v>22</v>
      </c>
      <c r="B16" s="764" t="s">
        <v>44</v>
      </c>
      <c r="C16" s="974">
        <v>33.974043578227111</v>
      </c>
      <c r="D16" s="762">
        <f>IFERROR(VLOOKUP(A16,'Wohnstatus-UBZ-SBZ'!$A$10:$C$71,3,FALSE),0)</f>
        <v>1660</v>
      </c>
      <c r="E16" s="849">
        <f t="shared" si="0"/>
        <v>4886.083095106882</v>
      </c>
      <c r="F16" s="205">
        <v>18.978791357986236</v>
      </c>
      <c r="G16" s="936">
        <v>4.4666864606552503E-2</v>
      </c>
      <c r="H16" s="936">
        <v>14.320404436747026</v>
      </c>
      <c r="I16" s="936">
        <v>0.67484778349384422</v>
      </c>
      <c r="J16" s="949"/>
      <c r="K16" s="951">
        <v>0.55862621457721162</v>
      </c>
      <c r="L16" s="951">
        <v>1.3147350124427957E-3</v>
      </c>
      <c r="M16" s="951">
        <v>0.42151015682821225</v>
      </c>
      <c r="N16" s="951">
        <v>1.9863628594576032E-2</v>
      </c>
      <c r="O16" s="960">
        <v>0</v>
      </c>
      <c r="P16" s="952">
        <v>114.33006842160383</v>
      </c>
      <c r="Q16" s="952">
        <v>0.26907749762983435</v>
      </c>
      <c r="R16" s="952">
        <v>86.267496606909788</v>
      </c>
      <c r="S16" s="952">
        <v>4.0653480933364108</v>
      </c>
      <c r="T16" s="952">
        <v>0</v>
      </c>
      <c r="U16" s="139">
        <v>22</v>
      </c>
    </row>
    <row r="17" spans="1:21" ht="13.15" customHeight="1" x14ac:dyDescent="0.2">
      <c r="A17" s="60">
        <v>23</v>
      </c>
      <c r="B17" s="764" t="s">
        <v>45</v>
      </c>
      <c r="C17" s="974">
        <v>122.2976951754702</v>
      </c>
      <c r="D17" s="762">
        <f>IFERROR(VLOOKUP(A17,'Wohnstatus-UBZ-SBZ'!$A$10:$C$71,3,FALSE),0)</f>
        <v>3275</v>
      </c>
      <c r="E17" s="849">
        <f t="shared" si="0"/>
        <v>2677.8918403172665</v>
      </c>
      <c r="F17" s="205">
        <v>77.452402214096111</v>
      </c>
      <c r="G17" s="936">
        <v>21.665140144850685</v>
      </c>
      <c r="H17" s="936">
        <v>20.398926206625717</v>
      </c>
      <c r="I17" s="936">
        <v>23.863205753993725</v>
      </c>
      <c r="J17" s="949">
        <v>0.58316100075464106</v>
      </c>
      <c r="K17" s="951">
        <v>0.63331039970106562</v>
      </c>
      <c r="L17" s="951">
        <v>0.17715084584191051</v>
      </c>
      <c r="M17" s="951">
        <v>0.1667973069922353</v>
      </c>
      <c r="N17" s="951">
        <v>0.19512392052650945</v>
      </c>
      <c r="O17" s="960">
        <v>4.7683727801896324E-3</v>
      </c>
      <c r="P17" s="952">
        <v>236.49588462319423</v>
      </c>
      <c r="Q17" s="952">
        <v>66.153099678933387</v>
      </c>
      <c r="R17" s="952">
        <v>62.2867975774831</v>
      </c>
      <c r="S17" s="952">
        <v>72.864750393873976</v>
      </c>
      <c r="T17" s="952">
        <v>1.7806442771134079</v>
      </c>
      <c r="U17" s="139">
        <v>23</v>
      </c>
    </row>
    <row r="18" spans="1:21" ht="13.15" customHeight="1" x14ac:dyDescent="0.2">
      <c r="A18" s="60">
        <v>24</v>
      </c>
      <c r="B18" s="764" t="s">
        <v>46</v>
      </c>
      <c r="C18" s="974">
        <v>227.21462667017931</v>
      </c>
      <c r="D18" s="762">
        <f>IFERROR(VLOOKUP(A18,'Wohnstatus-UBZ-SBZ'!$A$10:$C$71,3,FALSE),0)</f>
        <v>6455</v>
      </c>
      <c r="E18" s="849">
        <f t="shared" si="0"/>
        <v>2840.9262619214924</v>
      </c>
      <c r="F18" s="205">
        <v>105.74735335465819</v>
      </c>
      <c r="G18" s="936">
        <v>2.5346846450072449</v>
      </c>
      <c r="H18" s="936">
        <v>40.192123361057625</v>
      </c>
      <c r="I18" s="936">
        <v>79.883953537833023</v>
      </c>
      <c r="J18" s="949">
        <v>1.3911964166305064</v>
      </c>
      <c r="K18" s="951">
        <v>0.46540733272492685</v>
      </c>
      <c r="L18" s="951">
        <v>1.1155464250488361E-2</v>
      </c>
      <c r="M18" s="951">
        <v>0.17689056356129657</v>
      </c>
      <c r="N18" s="951">
        <v>0.35157927422423885</v>
      </c>
      <c r="O18" s="960">
        <v>6.1228294895378467E-3</v>
      </c>
      <c r="P18" s="952">
        <v>163.82239094447434</v>
      </c>
      <c r="Q18" s="952">
        <v>3.9266996824279548</v>
      </c>
      <c r="R18" s="952">
        <v>62.265102031073006</v>
      </c>
      <c r="S18" s="952">
        <v>123.7551565264648</v>
      </c>
      <c r="T18" s="952">
        <v>2.1552229537265783</v>
      </c>
      <c r="U18" s="139">
        <v>24</v>
      </c>
    </row>
    <row r="19" spans="1:21" ht="13.15" customHeight="1" x14ac:dyDescent="0.2">
      <c r="A19" s="60">
        <v>25</v>
      </c>
      <c r="B19" s="764" t="s">
        <v>180</v>
      </c>
      <c r="C19" s="974">
        <v>129.00554234542469</v>
      </c>
      <c r="D19" s="762">
        <f>IFERROR(VLOOKUP(A19,'Wohnstatus-UBZ-SBZ'!$A$10:$C$71,3,FALSE),0)</f>
        <v>1865</v>
      </c>
      <c r="E19" s="849">
        <f t="shared" si="0"/>
        <v>1445.6743222754601</v>
      </c>
      <c r="F19" s="205">
        <v>112.97072738500698</v>
      </c>
      <c r="G19" s="936">
        <v>1.585114245003292</v>
      </c>
      <c r="H19" s="936">
        <v>15.527381051876464</v>
      </c>
      <c r="I19" s="936">
        <v>0.49800288647192242</v>
      </c>
      <c r="J19" s="949">
        <v>9.4310220693248504E-3</v>
      </c>
      <c r="K19" s="951">
        <v>0.87570444905783229</v>
      </c>
      <c r="L19" s="951">
        <v>1.2287179420237597E-2</v>
      </c>
      <c r="M19" s="951">
        <v>0.12036212374736904</v>
      </c>
      <c r="N19" s="951">
        <v>3.8603216374880392E-3</v>
      </c>
      <c r="O19" s="960">
        <v>7.3105557310649383E-5</v>
      </c>
      <c r="P19" s="952">
        <v>605.74116560325456</v>
      </c>
      <c r="Q19" s="952">
        <v>8.4992720911704662</v>
      </c>
      <c r="R19" s="952">
        <v>83.256734862608383</v>
      </c>
      <c r="S19" s="952">
        <v>2.6702567639245172</v>
      </c>
      <c r="T19" s="952">
        <v>5.0568482945441563E-2</v>
      </c>
      <c r="U19" s="139">
        <v>25</v>
      </c>
    </row>
    <row r="20" spans="1:21" ht="13.15" customHeight="1" x14ac:dyDescent="0.2">
      <c r="A20" s="60">
        <v>26</v>
      </c>
      <c r="B20" s="764" t="s">
        <v>164</v>
      </c>
      <c r="C20" s="974">
        <v>18.393647530619578</v>
      </c>
      <c r="D20" s="762">
        <f>IFERROR(VLOOKUP(A20,'Wohnstatus-UBZ-SBZ'!$A$10:$C$71,3,FALSE),0)</f>
        <v>2620</v>
      </c>
      <c r="E20" s="849">
        <f t="shared" si="0"/>
        <v>14244.048091269187</v>
      </c>
      <c r="F20" s="205">
        <v>14.021140135520822</v>
      </c>
      <c r="G20" s="936">
        <v>0.57968181999738999</v>
      </c>
      <c r="H20" s="936">
        <v>3.5295793700975002</v>
      </c>
      <c r="I20" s="936">
        <v>0.84292802500125574</v>
      </c>
      <c r="J20" s="949"/>
      <c r="K20" s="951">
        <v>0.76228165795718761</v>
      </c>
      <c r="L20" s="951">
        <v>3.151532718197432E-2</v>
      </c>
      <c r="M20" s="951">
        <v>0.19189121484587937</v>
      </c>
      <c r="N20" s="951">
        <v>4.5827127196932986E-2</v>
      </c>
      <c r="O20" s="960">
        <v>0</v>
      </c>
      <c r="P20" s="952">
        <v>53.515802043972599</v>
      </c>
      <c r="Q20" s="952">
        <v>2.2125260305243892</v>
      </c>
      <c r="R20" s="952">
        <v>13.471676985104963</v>
      </c>
      <c r="S20" s="952">
        <v>3.2172825381727321</v>
      </c>
      <c r="T20" s="952">
        <v>0</v>
      </c>
      <c r="U20" s="139">
        <v>26</v>
      </c>
    </row>
    <row r="21" spans="1:21" ht="13.15" customHeight="1" x14ac:dyDescent="0.2">
      <c r="A21" s="60">
        <v>31</v>
      </c>
      <c r="B21" s="764" t="s">
        <v>47</v>
      </c>
      <c r="C21" s="974">
        <v>74.050704873013274</v>
      </c>
      <c r="D21" s="762">
        <f>IFERROR(VLOOKUP(A21,'Wohnstatus-UBZ-SBZ'!$A$10:$C$71,3,FALSE),0)</f>
        <v>3830</v>
      </c>
      <c r="E21" s="849">
        <f t="shared" si="0"/>
        <v>5172.1317259139132</v>
      </c>
      <c r="F21" s="205">
        <v>44.894310074138922</v>
      </c>
      <c r="G21" s="936">
        <v>1.8245741391446202</v>
      </c>
      <c r="H21" s="936">
        <v>15.201267871649067</v>
      </c>
      <c r="I21" s="936">
        <v>9.4353403214304059</v>
      </c>
      <c r="J21" s="949">
        <v>4.5197866057948808</v>
      </c>
      <c r="K21" s="951">
        <v>0.60626445286545838</v>
      </c>
      <c r="L21" s="951">
        <v>2.4639524259404588E-2</v>
      </c>
      <c r="M21" s="951">
        <v>0.20528187945971804</v>
      </c>
      <c r="N21" s="951">
        <v>0.12741729248372058</v>
      </c>
      <c r="O21" s="960">
        <v>6.1036375191103047E-2</v>
      </c>
      <c r="P21" s="952">
        <v>117.21751977581964</v>
      </c>
      <c r="Q21" s="952">
        <v>4.7639011465916976</v>
      </c>
      <c r="R21" s="952">
        <v>39.689994442947963</v>
      </c>
      <c r="S21" s="952">
        <v>24.635353319661633</v>
      </c>
      <c r="T21" s="952">
        <v>11.801009414608043</v>
      </c>
      <c r="U21" s="139">
        <v>31</v>
      </c>
    </row>
    <row r="22" spans="1:21" ht="13.15" customHeight="1" x14ac:dyDescent="0.2">
      <c r="A22" s="60">
        <v>32</v>
      </c>
      <c r="B22" s="764" t="s">
        <v>48</v>
      </c>
      <c r="C22" s="974">
        <v>73.190129944504434</v>
      </c>
      <c r="D22" s="762">
        <f>IFERROR(VLOOKUP(A22,'Wohnstatus-UBZ-SBZ'!$A$10:$C$71,3,FALSE),0)</f>
        <v>5820</v>
      </c>
      <c r="E22" s="849">
        <f t="shared" si="0"/>
        <v>7951.891879974728</v>
      </c>
      <c r="F22" s="205">
        <v>57.055216774523096</v>
      </c>
      <c r="G22" s="936">
        <v>2.2017848853881246</v>
      </c>
      <c r="H22" s="936">
        <v>14.394815216058678</v>
      </c>
      <c r="I22" s="936">
        <v>1.7400979539226655</v>
      </c>
      <c r="J22" s="949"/>
      <c r="K22" s="951">
        <v>0.7795479638823507</v>
      </c>
      <c r="L22" s="951">
        <v>3.0083084796510163E-2</v>
      </c>
      <c r="M22" s="951">
        <v>0.19667700039572794</v>
      </c>
      <c r="N22" s="951">
        <v>2.3775035721921446E-2</v>
      </c>
      <c r="O22" s="960">
        <v>0</v>
      </c>
      <c r="P22" s="952">
        <v>98.033018512926276</v>
      </c>
      <c r="Q22" s="952">
        <v>3.7831355419039943</v>
      </c>
      <c r="R22" s="952">
        <v>24.733359477764054</v>
      </c>
      <c r="S22" s="952">
        <v>2.9898590273585319</v>
      </c>
      <c r="T22" s="952">
        <v>0</v>
      </c>
      <c r="U22" s="139">
        <v>32</v>
      </c>
    </row>
    <row r="23" spans="1:21" ht="13.15" customHeight="1" x14ac:dyDescent="0.2">
      <c r="A23" s="60">
        <v>33</v>
      </c>
      <c r="B23" s="764" t="s">
        <v>181</v>
      </c>
      <c r="C23" s="974">
        <v>77.693720412216209</v>
      </c>
      <c r="D23" s="762">
        <f>IFERROR(VLOOKUP(A23,'Wohnstatus-UBZ-SBZ'!$A$10:$C$71,3,FALSE),0)</f>
        <v>80</v>
      </c>
      <c r="E23" s="849">
        <f t="shared" si="0"/>
        <v>102.96842470092496</v>
      </c>
      <c r="F23" s="205">
        <v>52.887133594132266</v>
      </c>
      <c r="G23" s="936"/>
      <c r="H23" s="936">
        <v>12.586242651045914</v>
      </c>
      <c r="I23" s="936">
        <v>12.025060923318669</v>
      </c>
      <c r="J23" s="949">
        <v>0.19528324371935982</v>
      </c>
      <c r="K23" s="951">
        <v>0.68071310414189579</v>
      </c>
      <c r="L23" s="951">
        <v>0</v>
      </c>
      <c r="M23" s="951">
        <v>0.16199819733522389</v>
      </c>
      <c r="N23" s="951">
        <v>0.15477519752584668</v>
      </c>
      <c r="O23" s="960">
        <v>2.5135009970336593E-3</v>
      </c>
      <c r="P23" s="953" t="s">
        <v>396</v>
      </c>
      <c r="Q23" s="953" t="s">
        <v>396</v>
      </c>
      <c r="R23" s="953" t="s">
        <v>396</v>
      </c>
      <c r="S23" s="953" t="s">
        <v>396</v>
      </c>
      <c r="T23" s="953" t="s">
        <v>396</v>
      </c>
      <c r="U23" s="139">
        <v>33</v>
      </c>
    </row>
    <row r="24" spans="1:21" ht="13.15" customHeight="1" x14ac:dyDescent="0.2">
      <c r="A24" s="60">
        <v>34</v>
      </c>
      <c r="B24" s="764" t="s">
        <v>49</v>
      </c>
      <c r="C24" s="974">
        <v>98.703560755022636</v>
      </c>
      <c r="D24" s="762">
        <f>IFERROR(VLOOKUP(A24,'Wohnstatus-UBZ-SBZ'!$A$10:$C$71,3,FALSE),0)</f>
        <v>4405</v>
      </c>
      <c r="E24" s="849">
        <f t="shared" si="0"/>
        <v>4462.8582457455541</v>
      </c>
      <c r="F24" s="205">
        <v>68.562873366567928</v>
      </c>
      <c r="G24" s="936">
        <v>8.1759386485754266</v>
      </c>
      <c r="H24" s="936">
        <v>17.994651101461322</v>
      </c>
      <c r="I24" s="936">
        <v>11.935846404065003</v>
      </c>
      <c r="J24" s="949">
        <v>0.21018988292837767</v>
      </c>
      <c r="K24" s="951">
        <v>0.69463424462201107</v>
      </c>
      <c r="L24" s="951">
        <v>8.2833269499442905E-2</v>
      </c>
      <c r="M24" s="951">
        <v>0.18231005005101242</v>
      </c>
      <c r="N24" s="951">
        <v>0.12092619873855599</v>
      </c>
      <c r="O24" s="960">
        <v>2.129506588420438E-3</v>
      </c>
      <c r="P24" s="952">
        <v>155.64783965168655</v>
      </c>
      <c r="Q24" s="952">
        <v>18.560587170432296</v>
      </c>
      <c r="R24" s="952">
        <v>40.850513283680641</v>
      </c>
      <c r="S24" s="952">
        <v>27.096132585845638</v>
      </c>
      <c r="T24" s="952">
        <v>0.47716204978065302</v>
      </c>
      <c r="U24" s="139">
        <v>34</v>
      </c>
    </row>
    <row r="25" spans="1:21" ht="13.15" customHeight="1" x14ac:dyDescent="0.2">
      <c r="A25" s="60">
        <v>35</v>
      </c>
      <c r="B25" s="764" t="s">
        <v>91</v>
      </c>
      <c r="C25" s="974">
        <v>92.235570243470477</v>
      </c>
      <c r="D25" s="762">
        <f>IFERROR(VLOOKUP(A25,'Wohnstatus-UBZ-SBZ'!$A$10:$C$71,3,FALSE),0)</f>
        <v>2835</v>
      </c>
      <c r="E25" s="849">
        <f t="shared" si="0"/>
        <v>3073.6515126610766</v>
      </c>
      <c r="F25" s="205">
        <v>69.281191223386855</v>
      </c>
      <c r="G25" s="936">
        <v>6.4715126299977932</v>
      </c>
      <c r="H25" s="936">
        <v>18.250677143922466</v>
      </c>
      <c r="I25" s="936">
        <v>4.7037018761611513</v>
      </c>
      <c r="J25" s="949"/>
      <c r="K25" s="951">
        <v>0.75113311535352489</v>
      </c>
      <c r="L25" s="951">
        <v>7.0162873313573113E-2</v>
      </c>
      <c r="M25" s="951">
        <v>0.19787026952559514</v>
      </c>
      <c r="N25" s="951">
        <v>5.0996615120879947E-2</v>
      </c>
      <c r="O25" s="960">
        <v>0</v>
      </c>
      <c r="P25" s="952">
        <v>244.37809955339276</v>
      </c>
      <c r="Q25" s="952">
        <v>22.827205044083929</v>
      </c>
      <c r="R25" s="952">
        <v>64.376286221948732</v>
      </c>
      <c r="S25" s="952">
        <v>16.591541009386777</v>
      </c>
      <c r="T25" s="952">
        <v>0</v>
      </c>
      <c r="U25" s="139">
        <v>35</v>
      </c>
    </row>
    <row r="26" spans="1:21" ht="13.15" customHeight="1" x14ac:dyDescent="0.2">
      <c r="A26" s="60">
        <v>36</v>
      </c>
      <c r="B26" s="764" t="s">
        <v>50</v>
      </c>
      <c r="C26" s="974">
        <v>84.204160163870441</v>
      </c>
      <c r="D26" s="762">
        <f>IFERROR(VLOOKUP(A26,'Wohnstatus-UBZ-SBZ'!$A$10:$C$71,3,FALSE),0)</f>
        <v>3870</v>
      </c>
      <c r="E26" s="849">
        <f t="shared" si="0"/>
        <v>4595.9724465733761</v>
      </c>
      <c r="F26" s="205">
        <v>49.203321725882539</v>
      </c>
      <c r="G26" s="936">
        <v>8.0652649908716239</v>
      </c>
      <c r="H26" s="936">
        <v>17.428627194730904</v>
      </c>
      <c r="I26" s="936">
        <v>14.088372257192137</v>
      </c>
      <c r="J26" s="949">
        <v>3.4838389860648502</v>
      </c>
      <c r="K26" s="951">
        <v>0.58433361997943489</v>
      </c>
      <c r="L26" s="951">
        <v>9.5782262719273523E-2</v>
      </c>
      <c r="M26" s="951">
        <v>0.20698059526765544</v>
      </c>
      <c r="N26" s="951">
        <v>0.16731206902099177</v>
      </c>
      <c r="O26" s="960">
        <v>4.1373715731917775E-2</v>
      </c>
      <c r="P26" s="952">
        <v>127.14036621675075</v>
      </c>
      <c r="Q26" s="952">
        <v>20.840478012588175</v>
      </c>
      <c r="R26" s="952">
        <v>45.035212389485537</v>
      </c>
      <c r="S26" s="952">
        <v>36.404062680083044</v>
      </c>
      <c r="T26" s="952">
        <v>9.0021679226481925</v>
      </c>
      <c r="U26" s="139">
        <v>36</v>
      </c>
    </row>
    <row r="27" spans="1:21" ht="13.15" customHeight="1" x14ac:dyDescent="0.2">
      <c r="A27" s="60">
        <v>41</v>
      </c>
      <c r="B27" s="764" t="s">
        <v>51</v>
      </c>
      <c r="C27" s="974">
        <v>113.34114230411974</v>
      </c>
      <c r="D27" s="762">
        <f>IFERROR(VLOOKUP(A27,'Wohnstatus-UBZ-SBZ'!$A$10:$C$71,3,FALSE),0)</f>
        <v>3175</v>
      </c>
      <c r="E27" s="849">
        <f t="shared" si="0"/>
        <v>2801.2775726935606</v>
      </c>
      <c r="F27" s="205">
        <v>68.356141846687265</v>
      </c>
      <c r="G27" s="936">
        <v>10.18257503669966</v>
      </c>
      <c r="H27" s="936">
        <v>16.490065920370981</v>
      </c>
      <c r="I27" s="936">
        <v>28.494934537061503</v>
      </c>
      <c r="J27" s="949"/>
      <c r="K27" s="951">
        <v>0.6031008727905034</v>
      </c>
      <c r="L27" s="951">
        <v>8.9840060102601788E-2</v>
      </c>
      <c r="M27" s="951">
        <v>0.14549055696054686</v>
      </c>
      <c r="N27" s="951">
        <v>0.2514085702489498</v>
      </c>
      <c r="O27" s="960">
        <v>0</v>
      </c>
      <c r="P27" s="952">
        <v>215.29493495019611</v>
      </c>
      <c r="Q27" s="952">
        <v>32.071102477794206</v>
      </c>
      <c r="R27" s="952">
        <v>51.937215497231435</v>
      </c>
      <c r="S27" s="952">
        <v>89.74782531357954</v>
      </c>
      <c r="T27" s="952">
        <v>0</v>
      </c>
      <c r="U27" s="139">
        <v>41</v>
      </c>
    </row>
    <row r="28" spans="1:21" ht="13.15" customHeight="1" x14ac:dyDescent="0.2">
      <c r="A28" s="60">
        <v>42</v>
      </c>
      <c r="B28" s="764" t="s">
        <v>52</v>
      </c>
      <c r="C28" s="974">
        <v>166.60794715150527</v>
      </c>
      <c r="D28" s="762">
        <f>IFERROR(VLOOKUP(A28,'Wohnstatus-UBZ-SBZ'!$A$10:$C$71,3,FALSE),0)</f>
        <v>3315</v>
      </c>
      <c r="E28" s="849">
        <f t="shared" si="0"/>
        <v>1989.7010056702147</v>
      </c>
      <c r="F28" s="205">
        <v>56.012612639991445</v>
      </c>
      <c r="G28" s="936">
        <v>2.847348770008455</v>
      </c>
      <c r="H28" s="936">
        <v>22.639017466317735</v>
      </c>
      <c r="I28" s="936">
        <v>86.944320335212183</v>
      </c>
      <c r="J28" s="949">
        <v>1.0119967099839071</v>
      </c>
      <c r="K28" s="951">
        <v>0.33619412277528554</v>
      </c>
      <c r="L28" s="951">
        <v>1.7090113759214695E-2</v>
      </c>
      <c r="M28" s="951">
        <v>0.13588197834123061</v>
      </c>
      <c r="N28" s="951">
        <v>0.5218497786071945</v>
      </c>
      <c r="O28" s="960">
        <v>6.0741202762893774E-3</v>
      </c>
      <c r="P28" s="952">
        <v>168.96715728504208</v>
      </c>
      <c r="Q28" s="952">
        <v>8.5892873906740714</v>
      </c>
      <c r="R28" s="952">
        <v>68.292662040174164</v>
      </c>
      <c r="S28" s="952">
        <v>262.27547612432033</v>
      </c>
      <c r="T28" s="952">
        <v>3.0527804222742301</v>
      </c>
      <c r="U28" s="139">
        <v>42</v>
      </c>
    </row>
    <row r="29" spans="1:21" ht="13.15" customHeight="1" x14ac:dyDescent="0.2">
      <c r="A29" s="60">
        <v>43</v>
      </c>
      <c r="B29" s="764" t="s">
        <v>53</v>
      </c>
      <c r="C29" s="974">
        <v>117.4402915365757</v>
      </c>
      <c r="D29" s="762">
        <f>IFERROR(VLOOKUP(A29,'Wohnstatus-UBZ-SBZ'!$A$10:$C$71,3,FALSE),0)</f>
        <v>5730</v>
      </c>
      <c r="E29" s="849">
        <f t="shared" si="0"/>
        <v>4879.0750814982812</v>
      </c>
      <c r="F29" s="205">
        <v>84.745463454998259</v>
      </c>
      <c r="G29" s="936">
        <v>4.2638243299969147</v>
      </c>
      <c r="H29" s="936">
        <v>26.133989198134497</v>
      </c>
      <c r="I29" s="936">
        <v>6.5608388834429379</v>
      </c>
      <c r="J29" s="949"/>
      <c r="K29" s="951">
        <v>0.72160467541589046</v>
      </c>
      <c r="L29" s="951">
        <v>3.6306315951787176E-2</v>
      </c>
      <c r="M29" s="951">
        <v>0.22253000955805108</v>
      </c>
      <c r="N29" s="951">
        <v>5.5865315026058369E-2</v>
      </c>
      <c r="O29" s="960">
        <v>0</v>
      </c>
      <c r="P29" s="952">
        <v>147.89784198079977</v>
      </c>
      <c r="Q29" s="952">
        <v>7.4412291972022944</v>
      </c>
      <c r="R29" s="952">
        <v>45.609056192206801</v>
      </c>
      <c r="S29" s="952">
        <v>11.449980599376856</v>
      </c>
      <c r="T29" s="952">
        <v>0</v>
      </c>
      <c r="U29" s="139">
        <v>43</v>
      </c>
    </row>
    <row r="30" spans="1:21" ht="13.15" customHeight="1" x14ac:dyDescent="0.2">
      <c r="A30" s="60">
        <v>44</v>
      </c>
      <c r="B30" s="764" t="s">
        <v>54</v>
      </c>
      <c r="C30" s="974">
        <v>156.81948617929132</v>
      </c>
      <c r="D30" s="762">
        <f>IFERROR(VLOOKUP(A30,'Wohnstatus-UBZ-SBZ'!$A$10:$C$71,3,FALSE),0)</f>
        <v>4010</v>
      </c>
      <c r="E30" s="849">
        <f t="shared" si="0"/>
        <v>2557.0801803389263</v>
      </c>
      <c r="F30" s="205">
        <v>90.417257601230816</v>
      </c>
      <c r="G30" s="936">
        <v>16.165876896230095</v>
      </c>
      <c r="H30" s="936">
        <v>27.274296954389964</v>
      </c>
      <c r="I30" s="936">
        <v>31.379043631385429</v>
      </c>
      <c r="J30" s="949">
        <v>7.7488879922851002</v>
      </c>
      <c r="K30" s="951">
        <v>0.57656902087956718</v>
      </c>
      <c r="L30" s="951">
        <v>0.10308589378840133</v>
      </c>
      <c r="M30" s="951">
        <v>0.17392160642082025</v>
      </c>
      <c r="N30" s="951">
        <v>0.2000965849072471</v>
      </c>
      <c r="O30" s="960">
        <v>4.9412787792365395E-2</v>
      </c>
      <c r="P30" s="952">
        <v>225.47944538960303</v>
      </c>
      <c r="Q30" s="952">
        <v>40.313907471895504</v>
      </c>
      <c r="R30" s="952">
        <v>68.015703128154527</v>
      </c>
      <c r="S30" s="952">
        <v>78.251979130636983</v>
      </c>
      <c r="T30" s="952">
        <v>19.323910205199752</v>
      </c>
      <c r="U30" s="139">
        <v>44</v>
      </c>
    </row>
    <row r="31" spans="1:21" ht="13.15" customHeight="1" x14ac:dyDescent="0.2">
      <c r="A31" s="60">
        <v>45</v>
      </c>
      <c r="B31" s="764" t="s">
        <v>55</v>
      </c>
      <c r="C31" s="974">
        <v>378.01617381827396</v>
      </c>
      <c r="D31" s="762">
        <f>IFERROR(VLOOKUP(A31,'Wohnstatus-UBZ-SBZ'!$A$10:$C$71,3,FALSE),0)</f>
        <v>250</v>
      </c>
      <c r="E31" s="849">
        <f t="shared" si="0"/>
        <v>66.134736372466435</v>
      </c>
      <c r="F31" s="205">
        <v>217.35522058036045</v>
      </c>
      <c r="G31" s="936">
        <v>11.885317264995267</v>
      </c>
      <c r="H31" s="936">
        <v>62.237089242909832</v>
      </c>
      <c r="I31" s="936">
        <v>95.527047207339365</v>
      </c>
      <c r="J31" s="949">
        <v>2.8968167876643007</v>
      </c>
      <c r="K31" s="951">
        <v>0.5749892084904572</v>
      </c>
      <c r="L31" s="951">
        <v>3.1441292960943439E-2</v>
      </c>
      <c r="M31" s="951">
        <v>0.16464133958678034</v>
      </c>
      <c r="N31" s="951">
        <v>0.25270624333990183</v>
      </c>
      <c r="O31" s="960">
        <v>7.6632085828605449E-3</v>
      </c>
      <c r="P31" s="953" t="s">
        <v>396</v>
      </c>
      <c r="Q31" s="953" t="s">
        <v>396</v>
      </c>
      <c r="R31" s="953" t="s">
        <v>396</v>
      </c>
      <c r="S31" s="953" t="s">
        <v>396</v>
      </c>
      <c r="T31" s="953" t="s">
        <v>396</v>
      </c>
      <c r="U31" s="139">
        <v>45</v>
      </c>
    </row>
    <row r="32" spans="1:21" ht="13.15" customHeight="1" x14ac:dyDescent="0.2">
      <c r="A32" s="60">
        <v>46</v>
      </c>
      <c r="B32" s="764" t="s">
        <v>56</v>
      </c>
      <c r="C32" s="974">
        <v>151.86609040178877</v>
      </c>
      <c r="D32" s="762">
        <f>IFERROR(VLOOKUP(A32,'Wohnstatus-UBZ-SBZ'!$A$10:$C$71,3,FALSE),0)</f>
        <v>930</v>
      </c>
      <c r="E32" s="849">
        <f t="shared" si="0"/>
        <v>612.38160377969791</v>
      </c>
      <c r="F32" s="205">
        <v>22.697461373514322</v>
      </c>
      <c r="G32" s="936">
        <v>0.65647468999901126</v>
      </c>
      <c r="H32" s="936">
        <v>13.541000180204842</v>
      </c>
      <c r="I32" s="936">
        <v>111.96445128952656</v>
      </c>
      <c r="J32" s="949">
        <v>3.6631775585430475</v>
      </c>
      <c r="K32" s="951">
        <v>0.14945707309290804</v>
      </c>
      <c r="L32" s="951">
        <v>4.3227206828212322E-3</v>
      </c>
      <c r="M32" s="951">
        <v>8.9164079646613117E-2</v>
      </c>
      <c r="N32" s="951">
        <v>0.73725774459133497</v>
      </c>
      <c r="O32" s="960">
        <v>2.4121102669143978E-2</v>
      </c>
      <c r="P32" s="952">
        <v>244.05872444639056</v>
      </c>
      <c r="Q32" s="952">
        <v>7.0588676343979708</v>
      </c>
      <c r="R32" s="952">
        <v>145.60215247532088</v>
      </c>
      <c r="S32" s="952">
        <v>1203.9188310701782</v>
      </c>
      <c r="T32" s="952">
        <v>39.389006005839221</v>
      </c>
      <c r="U32" s="139">
        <v>46</v>
      </c>
    </row>
    <row r="33" spans="1:21" ht="13.15" customHeight="1" x14ac:dyDescent="0.2">
      <c r="A33" s="60">
        <v>47</v>
      </c>
      <c r="B33" s="764" t="s">
        <v>57</v>
      </c>
      <c r="C33" s="974">
        <v>145.93734084600229</v>
      </c>
      <c r="D33" s="762">
        <f>IFERROR(VLOOKUP(A33,'Wohnstatus-UBZ-SBZ'!$A$10:$C$71,3,FALSE),0)</f>
        <v>890</v>
      </c>
      <c r="E33" s="849">
        <f t="shared" si="0"/>
        <v>609.85077214690125</v>
      </c>
      <c r="F33" s="205">
        <v>23.551265079978311</v>
      </c>
      <c r="G33" s="936">
        <v>2.1857644099886682</v>
      </c>
      <c r="H33" s="936">
        <v>16.073646060048102</v>
      </c>
      <c r="I33" s="936">
        <v>104.34100575384062</v>
      </c>
      <c r="J33" s="949">
        <v>1.9714239521352397</v>
      </c>
      <c r="K33" s="951">
        <v>0.16137929431529352</v>
      </c>
      <c r="L33" s="951">
        <v>1.4977417001829273E-2</v>
      </c>
      <c r="M33" s="951">
        <v>0.11014073551613855</v>
      </c>
      <c r="N33" s="951">
        <v>0.71497126882656137</v>
      </c>
      <c r="O33" s="960">
        <v>1.3508701342006421E-2</v>
      </c>
      <c r="P33" s="952">
        <v>264.62095595481247</v>
      </c>
      <c r="Q33" s="952">
        <v>24.559150674029979</v>
      </c>
      <c r="R33" s="952">
        <v>180.60276471964158</v>
      </c>
      <c r="S33" s="952">
        <v>1172.3708511667485</v>
      </c>
      <c r="T33" s="952">
        <v>22.150830922867861</v>
      </c>
      <c r="U33" s="139">
        <v>47</v>
      </c>
    </row>
    <row r="34" spans="1:21" ht="13.15" customHeight="1" x14ac:dyDescent="0.2">
      <c r="A34" s="60">
        <v>48</v>
      </c>
      <c r="B34" s="764" t="s">
        <v>58</v>
      </c>
      <c r="C34" s="974">
        <v>225.98666993846135</v>
      </c>
      <c r="D34" s="762">
        <f>IFERROR(VLOOKUP(A34,'Wohnstatus-UBZ-SBZ'!$A$10:$C$71,3,FALSE),0)</f>
        <v>10</v>
      </c>
      <c r="E34" s="849">
        <f t="shared" si="0"/>
        <v>4.4250397612934913</v>
      </c>
      <c r="F34" s="205">
        <v>114.98463441530585</v>
      </c>
      <c r="G34" s="936">
        <v>13.671232975002919</v>
      </c>
      <c r="H34" s="936">
        <v>11.009888352893922</v>
      </c>
      <c r="I34" s="936">
        <v>67.924627264221257</v>
      </c>
      <c r="J34" s="949">
        <v>32.067519906040339</v>
      </c>
      <c r="K34" s="951">
        <v>0.50881157922552434</v>
      </c>
      <c r="L34" s="951">
        <v>6.0495749500294627E-2</v>
      </c>
      <c r="M34" s="951">
        <v>4.8719193728957715E-2</v>
      </c>
      <c r="N34" s="951">
        <v>0.30056917641521902</v>
      </c>
      <c r="O34" s="960">
        <v>0.14190005063029901</v>
      </c>
      <c r="P34" s="953" t="s">
        <v>396</v>
      </c>
      <c r="Q34" s="953" t="s">
        <v>396</v>
      </c>
      <c r="R34" s="953" t="s">
        <v>396</v>
      </c>
      <c r="S34" s="953" t="s">
        <v>396</v>
      </c>
      <c r="T34" s="953" t="s">
        <v>396</v>
      </c>
      <c r="U34" s="139">
        <v>48</v>
      </c>
    </row>
    <row r="35" spans="1:21" ht="13.15" customHeight="1" x14ac:dyDescent="0.2">
      <c r="A35" s="60">
        <v>51</v>
      </c>
      <c r="B35" s="764" t="s">
        <v>59</v>
      </c>
      <c r="C35" s="974">
        <v>98.740775673337254</v>
      </c>
      <c r="D35" s="762">
        <f>IFERROR(VLOOKUP(A35,'Wohnstatus-UBZ-SBZ'!$A$10:$C$71,3,FALSE),0)</f>
        <v>2260</v>
      </c>
      <c r="E35" s="849">
        <f t="shared" si="0"/>
        <v>2288.8213958099</v>
      </c>
      <c r="F35" s="205">
        <v>59.960405693895765</v>
      </c>
      <c r="G35" s="936">
        <v>7.894724893163291</v>
      </c>
      <c r="H35" s="936">
        <v>12.64754122909045</v>
      </c>
      <c r="I35" s="936">
        <v>26.132828750351031</v>
      </c>
      <c r="J35" s="949"/>
      <c r="K35" s="951">
        <v>0.60725070554703708</v>
      </c>
      <c r="L35" s="951">
        <v>7.9954049776571542E-2</v>
      </c>
      <c r="M35" s="951">
        <v>0.12808833172358436</v>
      </c>
      <c r="N35" s="951">
        <v>0.26466096272937845</v>
      </c>
      <c r="O35" s="960">
        <v>0</v>
      </c>
      <c r="P35" s="952">
        <v>265.31152961900779</v>
      </c>
      <c r="Q35" s="952">
        <v>34.932411031695977</v>
      </c>
      <c r="R35" s="952">
        <v>55.962571810134733</v>
      </c>
      <c r="S35" s="952">
        <v>115.63198562102225</v>
      </c>
      <c r="T35" s="952">
        <v>0</v>
      </c>
      <c r="U35" s="139">
        <v>51</v>
      </c>
    </row>
    <row r="36" spans="1:21" ht="13.15" customHeight="1" x14ac:dyDescent="0.2">
      <c r="A36" s="60">
        <v>52</v>
      </c>
      <c r="B36" s="764" t="s">
        <v>132</v>
      </c>
      <c r="C36" s="974">
        <v>143.91225276279536</v>
      </c>
      <c r="D36" s="762">
        <f>IFERROR(VLOOKUP(A36,'Wohnstatus-UBZ-SBZ'!$A$10:$C$71,3,FALSE),0)</f>
        <v>3195</v>
      </c>
      <c r="E36" s="849">
        <f t="shared" si="0"/>
        <v>2220.1028325685284</v>
      </c>
      <c r="F36" s="205">
        <v>68.099563612861473</v>
      </c>
      <c r="G36" s="936">
        <v>12.595494011384744</v>
      </c>
      <c r="H36" s="936">
        <v>17.488210972445707</v>
      </c>
      <c r="I36" s="936">
        <v>57.193947452490754</v>
      </c>
      <c r="J36" s="949">
        <v>1.1305307249974226</v>
      </c>
      <c r="K36" s="951">
        <v>0.47320198458089024</v>
      </c>
      <c r="L36" s="951">
        <v>8.7522040476604709E-2</v>
      </c>
      <c r="M36" s="951">
        <v>0.1215199584240461</v>
      </c>
      <c r="N36" s="951">
        <v>0.39742236226932798</v>
      </c>
      <c r="O36" s="960">
        <v>7.8556947257356173E-3</v>
      </c>
      <c r="P36" s="952">
        <v>213.14417406216424</v>
      </c>
      <c r="Q36" s="952">
        <v>39.422516467557884</v>
      </c>
      <c r="R36" s="952">
        <v>54.73618457729485</v>
      </c>
      <c r="S36" s="952">
        <v>179.01079014864087</v>
      </c>
      <c r="T36" s="952">
        <v>3.5384373239355953</v>
      </c>
      <c r="U36" s="139">
        <v>52</v>
      </c>
    </row>
    <row r="37" spans="1:21" ht="13.15" customHeight="1" x14ac:dyDescent="0.2">
      <c r="A37" s="60">
        <v>53</v>
      </c>
      <c r="B37" s="764" t="s">
        <v>60</v>
      </c>
      <c r="C37" s="974">
        <v>115.79441949872287</v>
      </c>
      <c r="D37" s="762">
        <f>IFERROR(VLOOKUP(A37,'Wohnstatus-UBZ-SBZ'!$A$10:$C$71,3,FALSE),0)</f>
        <v>1870</v>
      </c>
      <c r="E37" s="849">
        <f t="shared" si="0"/>
        <v>1614.9310200744387</v>
      </c>
      <c r="F37" s="205">
        <v>45.50884012585923</v>
      </c>
      <c r="G37" s="936">
        <v>4.7119238622581623</v>
      </c>
      <c r="H37" s="936">
        <v>11.177826806657402</v>
      </c>
      <c r="I37" s="936">
        <v>58.853615451204831</v>
      </c>
      <c r="J37" s="949">
        <v>0.25413711500140096</v>
      </c>
      <c r="K37" s="951">
        <v>0.3930141048495101</v>
      </c>
      <c r="L37" s="951">
        <v>4.0692149782832421E-2</v>
      </c>
      <c r="M37" s="951">
        <v>9.6531653727757447E-2</v>
      </c>
      <c r="N37" s="951">
        <v>0.50825951462932062</v>
      </c>
      <c r="O37" s="960">
        <v>2.1947267934116972E-3</v>
      </c>
      <c r="P37" s="952">
        <v>243.36278142170713</v>
      </c>
      <c r="Q37" s="952">
        <v>25.197453808867177</v>
      </c>
      <c r="R37" s="952">
        <v>59.77447490191124</v>
      </c>
      <c r="S37" s="952">
        <v>314.72521631660339</v>
      </c>
      <c r="T37" s="952">
        <v>1.3590220053550854</v>
      </c>
      <c r="U37" s="139">
        <v>53</v>
      </c>
    </row>
    <row r="38" spans="1:21" ht="13.15" customHeight="1" x14ac:dyDescent="0.2">
      <c r="A38" s="60">
        <v>54</v>
      </c>
      <c r="B38" s="764" t="s">
        <v>135</v>
      </c>
      <c r="C38" s="974">
        <v>279.37847376008745</v>
      </c>
      <c r="D38" s="762">
        <f>IFERROR(VLOOKUP(A38,'Wohnstatus-UBZ-SBZ'!$A$10:$C$71,3,FALSE),0)</f>
        <v>605</v>
      </c>
      <c r="E38" s="849">
        <f t="shared" si="0"/>
        <v>216.55211722558687</v>
      </c>
      <c r="F38" s="205">
        <v>20.925423631164001</v>
      </c>
      <c r="G38" s="936">
        <v>0.72564996617032496</v>
      </c>
      <c r="H38" s="936">
        <v>9.9577240030229213</v>
      </c>
      <c r="I38" s="936">
        <v>228.62142377482559</v>
      </c>
      <c r="J38" s="949">
        <v>19.873902351074928</v>
      </c>
      <c r="K38" s="951">
        <v>7.4899913903651111E-2</v>
      </c>
      <c r="L38" s="951">
        <v>2.5973725047745348E-3</v>
      </c>
      <c r="M38" s="951">
        <v>3.564241678682082E-2</v>
      </c>
      <c r="N38" s="951">
        <v>0.81832154316639016</v>
      </c>
      <c r="O38" s="960">
        <v>7.1136126143137926E-2</v>
      </c>
      <c r="P38" s="952">
        <v>345.87477076304134</v>
      </c>
      <c r="Q38" s="952">
        <v>11.994214316864875</v>
      </c>
      <c r="R38" s="952">
        <v>164.5904793888086</v>
      </c>
      <c r="S38" s="952">
        <v>3778.8665086748033</v>
      </c>
      <c r="T38" s="952">
        <v>328.49425373677565</v>
      </c>
      <c r="U38" s="139">
        <v>54</v>
      </c>
    </row>
    <row r="39" spans="1:21" ht="13.15" customHeight="1" x14ac:dyDescent="0.2">
      <c r="A39" s="60">
        <v>55</v>
      </c>
      <c r="B39" s="764" t="s">
        <v>166</v>
      </c>
      <c r="C39" s="974">
        <v>109.79106467620102</v>
      </c>
      <c r="D39" s="762">
        <f>IFERROR(VLOOKUP(A39,'Wohnstatus-UBZ-SBZ'!$A$10:$C$71,3,FALSE),0)</f>
        <v>2830</v>
      </c>
      <c r="E39" s="849">
        <f t="shared" si="0"/>
        <v>2577.6232413323596</v>
      </c>
      <c r="F39" s="205">
        <v>68.60418106256094</v>
      </c>
      <c r="G39" s="936">
        <v>9.672700450008973</v>
      </c>
      <c r="H39" s="936">
        <v>13.983339243102078</v>
      </c>
      <c r="I39" s="936">
        <v>13.480556320779902</v>
      </c>
      <c r="J39" s="949">
        <v>13.722988049758101</v>
      </c>
      <c r="K39" s="951">
        <v>0.62486124225947148</v>
      </c>
      <c r="L39" s="951">
        <v>8.8100980517275981E-2</v>
      </c>
      <c r="M39" s="951">
        <v>0.12736318100514049</v>
      </c>
      <c r="N39" s="951">
        <v>0.12278372889940678</v>
      </c>
      <c r="O39" s="960">
        <v>0.12499184783598132</v>
      </c>
      <c r="P39" s="952">
        <v>242.41760092777716</v>
      </c>
      <c r="Q39" s="952">
        <v>34.179153533600612</v>
      </c>
      <c r="R39" s="952">
        <v>49.411092731809461</v>
      </c>
      <c r="S39" s="952">
        <v>47.634474631731102</v>
      </c>
      <c r="T39" s="952">
        <v>48.491123850735335</v>
      </c>
      <c r="U39" s="139">
        <v>55</v>
      </c>
    </row>
    <row r="40" spans="1:21" ht="13.15" customHeight="1" x14ac:dyDescent="0.2">
      <c r="A40" s="60">
        <v>61</v>
      </c>
      <c r="B40" s="764" t="s">
        <v>64</v>
      </c>
      <c r="C40" s="974">
        <v>703.17836230412445</v>
      </c>
      <c r="D40" s="762">
        <f>IFERROR(VLOOKUP(A40,'Wohnstatus-UBZ-SBZ'!$A$10:$C$71,3,FALSE),0)</f>
        <v>2325</v>
      </c>
      <c r="E40" s="849">
        <f t="shared" si="0"/>
        <v>330.64157326764246</v>
      </c>
      <c r="F40" s="205">
        <v>60.792937540448385</v>
      </c>
      <c r="G40" s="936">
        <v>7.1510658154547482</v>
      </c>
      <c r="H40" s="936">
        <v>29.02895351792068</v>
      </c>
      <c r="I40" s="936">
        <v>569.8460271769577</v>
      </c>
      <c r="J40" s="949">
        <v>43.510444068797696</v>
      </c>
      <c r="K40" s="951">
        <v>8.6454505427679046E-2</v>
      </c>
      <c r="L40" s="951">
        <v>1.0169632910806085E-2</v>
      </c>
      <c r="M40" s="951">
        <v>4.1282489726789495E-2</v>
      </c>
      <c r="N40" s="951">
        <v>0.81038618041335497</v>
      </c>
      <c r="O40" s="960">
        <v>6.1876824432176486E-2</v>
      </c>
      <c r="P40" s="952">
        <v>261.47500017397158</v>
      </c>
      <c r="Q40" s="952">
        <v>30.757272324536547</v>
      </c>
      <c r="R40" s="952">
        <v>124.85571405557282</v>
      </c>
      <c r="S40" s="952">
        <v>2450.950654524549</v>
      </c>
      <c r="T40" s="952">
        <v>187.14169491955997</v>
      </c>
      <c r="U40" s="139">
        <v>61</v>
      </c>
    </row>
    <row r="41" spans="1:21" ht="13.15" customHeight="1" x14ac:dyDescent="0.2">
      <c r="A41" s="60">
        <v>62</v>
      </c>
      <c r="B41" s="764" t="s">
        <v>65</v>
      </c>
      <c r="C41" s="974">
        <v>643.45569844637282</v>
      </c>
      <c r="D41" s="762">
        <f>IFERROR(VLOOKUP(A41,'Wohnstatus-UBZ-SBZ'!$A$10:$C$71,3,FALSE),0)</f>
        <v>980</v>
      </c>
      <c r="E41" s="849">
        <f t="shared" si="0"/>
        <v>152.30263751897996</v>
      </c>
      <c r="F41" s="205">
        <v>47.272722681243259</v>
      </c>
      <c r="G41" s="936">
        <v>5.6604046800014967</v>
      </c>
      <c r="H41" s="936">
        <v>29.836983614621982</v>
      </c>
      <c r="I41" s="936">
        <v>519.66413074128286</v>
      </c>
      <c r="J41" s="949">
        <v>46.681861409224723</v>
      </c>
      <c r="K41" s="951">
        <v>7.3466942316904635E-2</v>
      </c>
      <c r="L41" s="951">
        <v>8.7968832876429148E-3</v>
      </c>
      <c r="M41" s="951">
        <v>4.636991122568894E-2</v>
      </c>
      <c r="N41" s="951">
        <v>0.80761446669291237</v>
      </c>
      <c r="O41" s="960">
        <v>7.2548679764494001E-2</v>
      </c>
      <c r="P41" s="952">
        <v>482.37472123717612</v>
      </c>
      <c r="Q41" s="952">
        <v>57.759231428586695</v>
      </c>
      <c r="R41" s="952">
        <v>304.45901647573447</v>
      </c>
      <c r="S41" s="952">
        <v>5302.6952116457433</v>
      </c>
      <c r="T41" s="952">
        <v>476.34552458392574</v>
      </c>
      <c r="U41" s="139">
        <v>62</v>
      </c>
    </row>
    <row r="42" spans="1:21" ht="13.15" customHeight="1" x14ac:dyDescent="0.2">
      <c r="A42" s="60">
        <v>63</v>
      </c>
      <c r="B42" s="764" t="s">
        <v>66</v>
      </c>
      <c r="C42" s="974">
        <v>380.93755066419305</v>
      </c>
      <c r="D42" s="762">
        <f>IFERROR(VLOOKUP(A42,'Wohnstatus-UBZ-SBZ'!$A$10:$C$71,3,FALSE),0)</f>
        <v>565</v>
      </c>
      <c r="E42" s="849">
        <f t="shared" si="0"/>
        <v>148.3182739572091</v>
      </c>
      <c r="F42" s="205">
        <v>24.389323359483484</v>
      </c>
      <c r="G42" s="936">
        <v>1.1337151350078241</v>
      </c>
      <c r="H42" s="936">
        <v>16.386937903070105</v>
      </c>
      <c r="I42" s="936">
        <v>338.50351365429668</v>
      </c>
      <c r="J42" s="949">
        <v>1.6577757473427566</v>
      </c>
      <c r="K42" s="951">
        <v>6.4024466259519117E-2</v>
      </c>
      <c r="L42" s="951">
        <v>2.9761180882039774E-3</v>
      </c>
      <c r="M42" s="951">
        <v>4.3017386641191598E-2</v>
      </c>
      <c r="N42" s="951">
        <v>0.888606316347891</v>
      </c>
      <c r="O42" s="960">
        <v>4.3518307513982302E-3</v>
      </c>
      <c r="P42" s="952">
        <v>431.66943999085811</v>
      </c>
      <c r="Q42" s="952">
        <v>20.065754601908388</v>
      </c>
      <c r="R42" s="952">
        <v>290.03429916938239</v>
      </c>
      <c r="S42" s="952">
        <v>5991.2126310494996</v>
      </c>
      <c r="T42" s="952">
        <v>29.341163669783302</v>
      </c>
      <c r="U42" s="139">
        <v>63</v>
      </c>
    </row>
    <row r="43" spans="1:21" ht="13.15" customHeight="1" x14ac:dyDescent="0.2">
      <c r="A43" s="60">
        <v>64</v>
      </c>
      <c r="B43" s="764" t="s">
        <v>67</v>
      </c>
      <c r="C43" s="974">
        <v>249.40569909974883</v>
      </c>
      <c r="D43" s="762">
        <f>IFERROR(VLOOKUP(A43,'Wohnstatus-UBZ-SBZ'!$A$10:$C$71,3,FALSE),0)</f>
        <v>350</v>
      </c>
      <c r="E43" s="849">
        <f t="shared" si="0"/>
        <v>140.33360154292978</v>
      </c>
      <c r="F43" s="205">
        <v>10.930819719993428</v>
      </c>
      <c r="G43" s="936">
        <v>0.46015778499584231</v>
      </c>
      <c r="H43" s="936">
        <v>12.564357599248703</v>
      </c>
      <c r="I43" s="936">
        <v>222.07339421105061</v>
      </c>
      <c r="J43" s="949">
        <v>3.8371275694560993</v>
      </c>
      <c r="K43" s="951">
        <v>4.3827465689233069E-2</v>
      </c>
      <c r="L43" s="951">
        <v>1.8450171213281058E-3</v>
      </c>
      <c r="M43" s="951">
        <v>5.0377187227881419E-2</v>
      </c>
      <c r="N43" s="951">
        <v>0.89041026332855866</v>
      </c>
      <c r="O43" s="960">
        <v>1.5385083754326942E-2</v>
      </c>
      <c r="P43" s="952">
        <v>312.3091348569551</v>
      </c>
      <c r="Q43" s="952">
        <v>13.147365285595495</v>
      </c>
      <c r="R43" s="952">
        <v>358.98164569282011</v>
      </c>
      <c r="S43" s="952">
        <v>6344.9541203157323</v>
      </c>
      <c r="T43" s="952">
        <v>109.63221627017427</v>
      </c>
      <c r="U43" s="139">
        <v>64</v>
      </c>
    </row>
    <row r="44" spans="1:21" ht="13.15" customHeight="1" x14ac:dyDescent="0.2">
      <c r="A44" s="60">
        <v>65</v>
      </c>
      <c r="B44" s="764" t="s">
        <v>68</v>
      </c>
      <c r="C44" s="974">
        <v>431.25151004817673</v>
      </c>
      <c r="D44" s="762">
        <f>IFERROR(VLOOKUP(A44,'Wohnstatus-UBZ-SBZ'!$A$10:$C$71,3,FALSE),0)</f>
        <v>590</v>
      </c>
      <c r="E44" s="849">
        <f t="shared" si="0"/>
        <v>136.8111151504348</v>
      </c>
      <c r="F44" s="205">
        <v>21.799891724995145</v>
      </c>
      <c r="G44" s="936">
        <v>2.0748654049977597</v>
      </c>
      <c r="H44" s="936">
        <v>22.930648705858154</v>
      </c>
      <c r="I44" s="936">
        <v>382.29283264135302</v>
      </c>
      <c r="J44" s="949">
        <v>4.2281369759703917</v>
      </c>
      <c r="K44" s="951">
        <v>5.0550296560259687E-2</v>
      </c>
      <c r="L44" s="951">
        <v>4.8112652516068147E-3</v>
      </c>
      <c r="M44" s="951">
        <v>5.3172332552056417E-2</v>
      </c>
      <c r="N44" s="951">
        <v>0.88647302962172969</v>
      </c>
      <c r="O44" s="960">
        <v>9.8043412659541782E-3</v>
      </c>
      <c r="P44" s="952">
        <v>369.48969025415499</v>
      </c>
      <c r="Q44" s="952">
        <v>35.167210254199318</v>
      </c>
      <c r="R44" s="952">
        <v>388.65506281115518</v>
      </c>
      <c r="S44" s="952">
        <v>6479.5395362941181</v>
      </c>
      <c r="T44" s="952">
        <v>71.663338575769359</v>
      </c>
      <c r="U44" s="139">
        <v>65</v>
      </c>
    </row>
    <row r="45" spans="1:21" ht="13.15" customHeight="1" x14ac:dyDescent="0.2">
      <c r="A45" s="60">
        <v>66</v>
      </c>
      <c r="B45" s="764" t="s">
        <v>69</v>
      </c>
      <c r="C45" s="974">
        <v>872.11314175394671</v>
      </c>
      <c r="D45" s="762">
        <f>IFERROR(VLOOKUP(A45,'Wohnstatus-UBZ-SBZ'!$A$10:$C$71,3,FALSE),0)</f>
        <v>2415</v>
      </c>
      <c r="E45" s="849">
        <f t="shared" si="0"/>
        <v>276.9136118214069</v>
      </c>
      <c r="F45" s="205">
        <v>124.52242895487905</v>
      </c>
      <c r="G45" s="936">
        <v>59.149875889996039</v>
      </c>
      <c r="H45" s="936">
        <v>34.366674734446256</v>
      </c>
      <c r="I45" s="936">
        <v>701.52760217265472</v>
      </c>
      <c r="J45" s="949">
        <v>11.696435891966678</v>
      </c>
      <c r="K45" s="951">
        <v>0.14278242465701901</v>
      </c>
      <c r="L45" s="951">
        <v>6.7823626382967947E-2</v>
      </c>
      <c r="M45" s="951">
        <v>3.9406211291954464E-2</v>
      </c>
      <c r="N45" s="951">
        <v>0.80439976029002436</v>
      </c>
      <c r="O45" s="960">
        <v>1.3411603761002202E-2</v>
      </c>
      <c r="P45" s="952">
        <v>515.62082382972699</v>
      </c>
      <c r="Q45" s="952">
        <v>244.92702231882419</v>
      </c>
      <c r="R45" s="952">
        <v>142.30507136416668</v>
      </c>
      <c r="S45" s="952">
        <v>2904.8761994726901</v>
      </c>
      <c r="T45" s="952">
        <v>48.432446757625996</v>
      </c>
      <c r="U45" s="139">
        <v>66</v>
      </c>
    </row>
    <row r="46" spans="1:21" ht="13.15" customHeight="1" x14ac:dyDescent="0.2">
      <c r="A46" s="60">
        <v>71</v>
      </c>
      <c r="B46" s="764" t="s">
        <v>70</v>
      </c>
      <c r="C46" s="974">
        <v>445.20170758579133</v>
      </c>
      <c r="D46" s="762">
        <f>IFERROR(VLOOKUP(A46,'Wohnstatus-UBZ-SBZ'!$A$10:$C$71,3,FALSE),0)</f>
        <v>1675</v>
      </c>
      <c r="E46" s="849">
        <f t="shared" si="0"/>
        <v>376.23395675705575</v>
      </c>
      <c r="F46" s="205">
        <v>122.25522901712085</v>
      </c>
      <c r="G46" s="936">
        <v>12.352054530369974</v>
      </c>
      <c r="H46" s="936">
        <v>45.567546463463692</v>
      </c>
      <c r="I46" s="936">
        <v>275.71226860147419</v>
      </c>
      <c r="J46" s="949">
        <v>1.6666635037325437</v>
      </c>
      <c r="K46" s="951">
        <v>0.27460637938717253</v>
      </c>
      <c r="L46" s="951">
        <v>2.7744849850985145E-2</v>
      </c>
      <c r="M46" s="951">
        <v>0.10235258689946226</v>
      </c>
      <c r="N46" s="951">
        <v>0.61929741935759275</v>
      </c>
      <c r="O46" s="960">
        <v>3.7436143557723757E-3</v>
      </c>
      <c r="P46" s="952">
        <v>729.88196428131857</v>
      </c>
      <c r="Q46" s="952">
        <v>73.74360913653716</v>
      </c>
      <c r="R46" s="952">
        <v>272.04505351321609</v>
      </c>
      <c r="S46" s="952">
        <v>1646.043394635667</v>
      </c>
      <c r="T46" s="952">
        <v>9.9502298730301106</v>
      </c>
      <c r="U46" s="139">
        <v>71</v>
      </c>
    </row>
    <row r="47" spans="1:21" ht="13.15" customHeight="1" x14ac:dyDescent="0.2">
      <c r="A47" s="60">
        <v>72</v>
      </c>
      <c r="B47" s="764" t="s">
        <v>71</v>
      </c>
      <c r="C47" s="974">
        <v>355.54710801146649</v>
      </c>
      <c r="D47" s="762">
        <f>IFERROR(VLOOKUP(A47,'Wohnstatus-UBZ-SBZ'!$A$10:$C$71,3,FALSE),0)</f>
        <v>2965</v>
      </c>
      <c r="E47" s="849">
        <f t="shared" si="0"/>
        <v>833.92606301395597</v>
      </c>
      <c r="F47" s="205">
        <v>78.343650319015794</v>
      </c>
      <c r="G47" s="936">
        <v>21.704366110139848</v>
      </c>
      <c r="H47" s="936">
        <v>30.036863301285926</v>
      </c>
      <c r="I47" s="936">
        <v>246.28847192862915</v>
      </c>
      <c r="J47" s="949">
        <v>0.87812246253563375</v>
      </c>
      <c r="K47" s="951">
        <v>0.22034675167851228</v>
      </c>
      <c r="L47" s="951">
        <v>6.1044980035219062E-2</v>
      </c>
      <c r="M47" s="951">
        <v>8.4480685187621404E-2</v>
      </c>
      <c r="N47" s="951">
        <v>0.692702785029224</v>
      </c>
      <c r="O47" s="960">
        <v>2.4697781046423644E-3</v>
      </c>
      <c r="P47" s="952">
        <v>264.22816296464009</v>
      </c>
      <c r="Q47" s="952">
        <v>73.201909309071993</v>
      </c>
      <c r="R47" s="952">
        <v>101.30476661479233</v>
      </c>
      <c r="S47" s="952">
        <v>830.6525191522062</v>
      </c>
      <c r="T47" s="952">
        <v>2.9616271923630144</v>
      </c>
      <c r="U47" s="139">
        <v>72</v>
      </c>
    </row>
    <row r="48" spans="1:21" ht="13.15" customHeight="1" x14ac:dyDescent="0.2">
      <c r="A48" s="60">
        <v>81</v>
      </c>
      <c r="B48" s="764" t="s">
        <v>5</v>
      </c>
      <c r="C48" s="974">
        <v>289.34381194766866</v>
      </c>
      <c r="D48" s="762">
        <f>IFERROR(VLOOKUP(A48,'Wohnstatus-UBZ-SBZ'!$A$10:$C$71,3,FALSE),0)</f>
        <v>1365</v>
      </c>
      <c r="E48" s="849">
        <f t="shared" si="0"/>
        <v>471.75710820001109</v>
      </c>
      <c r="F48" s="205">
        <v>39.383315547506662</v>
      </c>
      <c r="G48" s="936">
        <v>5.6850812349977637</v>
      </c>
      <c r="H48" s="936">
        <v>20.973194244601807</v>
      </c>
      <c r="I48" s="936">
        <v>227.46656742871849</v>
      </c>
      <c r="J48" s="949">
        <v>1.5207347268416727</v>
      </c>
      <c r="K48" s="951">
        <v>0.13611252054227313</v>
      </c>
      <c r="L48" s="951">
        <v>1.9648186690876871E-2</v>
      </c>
      <c r="M48" s="951">
        <v>7.2485373381322091E-2</v>
      </c>
      <c r="N48" s="951">
        <v>0.7861463008231141</v>
      </c>
      <c r="O48" s="960">
        <v>5.2558052532905592E-3</v>
      </c>
      <c r="P48" s="952">
        <v>288.52245822349204</v>
      </c>
      <c r="Q48" s="952">
        <v>41.648946776540392</v>
      </c>
      <c r="R48" s="952">
        <v>153.64977468572752</v>
      </c>
      <c r="S48" s="952">
        <v>1666.4217394045311</v>
      </c>
      <c r="T48" s="952">
        <v>11.140913749755844</v>
      </c>
      <c r="U48" s="139">
        <v>81</v>
      </c>
    </row>
    <row r="49" spans="1:21" ht="13.15" customHeight="1" x14ac:dyDescent="0.2">
      <c r="A49" s="60">
        <v>82</v>
      </c>
      <c r="B49" s="764" t="s">
        <v>72</v>
      </c>
      <c r="C49" s="974">
        <v>116.2275957327429</v>
      </c>
      <c r="D49" s="762">
        <f>IFERROR(VLOOKUP(A49,'Wohnstatus-UBZ-SBZ'!$A$10:$C$71,3,FALSE),0)</f>
        <v>2385</v>
      </c>
      <c r="E49" s="849">
        <f t="shared" si="0"/>
        <v>2052.0083762931295</v>
      </c>
      <c r="F49" s="205">
        <v>35.711341136892145</v>
      </c>
      <c r="G49" s="936">
        <v>1.4643916498458225</v>
      </c>
      <c r="H49" s="936">
        <v>12.933800399161621</v>
      </c>
      <c r="I49" s="936">
        <v>66.795345682220145</v>
      </c>
      <c r="J49" s="949">
        <v>0.78710851446898733</v>
      </c>
      <c r="K49" s="951">
        <v>0.30725354776337144</v>
      </c>
      <c r="L49" s="951">
        <v>1.2599345625397664E-2</v>
      </c>
      <c r="M49" s="951">
        <v>0.11127994447120781</v>
      </c>
      <c r="N49" s="951">
        <v>0.5746943766763557</v>
      </c>
      <c r="O49" s="960">
        <v>6.7721310890650052E-3</v>
      </c>
      <c r="P49" s="952">
        <v>149.73308652784968</v>
      </c>
      <c r="Q49" s="952">
        <v>6.1400069175925465</v>
      </c>
      <c r="R49" s="952">
        <v>54.229771065667173</v>
      </c>
      <c r="S49" s="952">
        <v>280.06434248310336</v>
      </c>
      <c r="T49" s="952">
        <v>3.3002453436854813</v>
      </c>
      <c r="U49" s="139">
        <v>82</v>
      </c>
    </row>
    <row r="50" spans="1:21" ht="13.15" customHeight="1" x14ac:dyDescent="0.2">
      <c r="A50" s="60">
        <v>83</v>
      </c>
      <c r="B50" s="764" t="s">
        <v>73</v>
      </c>
      <c r="C50" s="974">
        <v>54.067900475561494</v>
      </c>
      <c r="D50" s="762">
        <f>IFERROR(VLOOKUP(A50,'Wohnstatus-UBZ-SBZ'!$A$10:$C$71,3,FALSE),0)</f>
        <v>1560</v>
      </c>
      <c r="E50" s="849">
        <f t="shared" si="0"/>
        <v>2885.2609150324133</v>
      </c>
      <c r="F50" s="205">
        <v>38.845016617065419</v>
      </c>
      <c r="G50" s="936">
        <v>11.556330676587869</v>
      </c>
      <c r="H50" s="936">
        <v>6.6236526454673497</v>
      </c>
      <c r="I50" s="936">
        <v>8.275197198721715</v>
      </c>
      <c r="J50" s="949">
        <v>0.32403401430701345</v>
      </c>
      <c r="K50" s="951">
        <v>0.71844877044232991</v>
      </c>
      <c r="L50" s="951">
        <v>0.21373736680992989</v>
      </c>
      <c r="M50" s="951">
        <v>0.12250619290203839</v>
      </c>
      <c r="N50" s="951">
        <v>0.15305194257472743</v>
      </c>
      <c r="O50" s="960">
        <v>5.993094080904357E-3</v>
      </c>
      <c r="P50" s="952">
        <v>249.00651677606038</v>
      </c>
      <c r="Q50" s="952">
        <v>74.079042798640188</v>
      </c>
      <c r="R50" s="952">
        <v>42.45931182991891</v>
      </c>
      <c r="S50" s="952">
        <v>53.046135889241768</v>
      </c>
      <c r="T50" s="952">
        <v>2.0771411173526504</v>
      </c>
      <c r="U50" s="139">
        <v>83</v>
      </c>
    </row>
    <row r="51" spans="1:21" ht="13.15" customHeight="1" x14ac:dyDescent="0.2">
      <c r="A51" s="60">
        <v>84</v>
      </c>
      <c r="B51" s="764" t="s">
        <v>424</v>
      </c>
      <c r="C51" s="974">
        <v>125.12008295344823</v>
      </c>
      <c r="D51" s="762">
        <f>IFERROR(VLOOKUP(A51,'Wohnstatus-UBZ-SBZ'!$A$10:$C$71,3,FALSE),0)</f>
        <v>0</v>
      </c>
      <c r="E51" s="849">
        <f t="shared" si="0"/>
        <v>0</v>
      </c>
      <c r="F51" s="205">
        <v>95.467797416997527</v>
      </c>
      <c r="G51" s="936">
        <v>1.50199421499732</v>
      </c>
      <c r="H51" s="936">
        <v>5.4449192861662024</v>
      </c>
      <c r="I51" s="936">
        <v>24.207366250284508</v>
      </c>
      <c r="J51" s="949"/>
      <c r="K51" s="951">
        <v>0.76300938397329043</v>
      </c>
      <c r="L51" s="951">
        <v>1.2004421508864785E-2</v>
      </c>
      <c r="M51" s="951">
        <v>4.3517548563263189E-2</v>
      </c>
      <c r="N51" s="951">
        <v>0.19347306746344647</v>
      </c>
      <c r="O51" s="960">
        <v>0</v>
      </c>
      <c r="P51" s="953" t="s">
        <v>396</v>
      </c>
      <c r="Q51" s="953" t="s">
        <v>396</v>
      </c>
      <c r="R51" s="953" t="s">
        <v>396</v>
      </c>
      <c r="S51" s="953" t="s">
        <v>396</v>
      </c>
      <c r="T51" s="953" t="s">
        <v>396</v>
      </c>
      <c r="U51" s="139">
        <v>84</v>
      </c>
    </row>
    <row r="52" spans="1:21" ht="13.15" customHeight="1" x14ac:dyDescent="0.2">
      <c r="A52" s="60">
        <v>91</v>
      </c>
      <c r="B52" s="764" t="s">
        <v>74</v>
      </c>
      <c r="C52" s="974">
        <v>116.94880828954209</v>
      </c>
      <c r="D52" s="762">
        <f>IFERROR(VLOOKUP(A52,'Wohnstatus-UBZ-SBZ'!$A$10:$C$71,3,FALSE),0)</f>
        <v>1410</v>
      </c>
      <c r="E52" s="849">
        <f t="shared" si="0"/>
        <v>1205.6557228946867</v>
      </c>
      <c r="F52" s="205">
        <v>27.920034723072117</v>
      </c>
      <c r="G52" s="936"/>
      <c r="H52" s="936">
        <v>16.907985979694836</v>
      </c>
      <c r="I52" s="936">
        <v>65.383245147282537</v>
      </c>
      <c r="J52" s="949">
        <v>6.7375424394925876</v>
      </c>
      <c r="K52" s="951">
        <v>0.23873723154106574</v>
      </c>
      <c r="L52" s="951">
        <v>0</v>
      </c>
      <c r="M52" s="951">
        <v>0.14457595786554756</v>
      </c>
      <c r="N52" s="951">
        <v>0.55907577087409532</v>
      </c>
      <c r="O52" s="960">
        <v>5.7611039719291254E-2</v>
      </c>
      <c r="P52" s="952">
        <v>198.01443066008594</v>
      </c>
      <c r="Q52" s="952">
        <v>0</v>
      </c>
      <c r="R52" s="952">
        <v>119.91479418223287</v>
      </c>
      <c r="S52" s="952">
        <v>463.71095849136549</v>
      </c>
      <c r="T52" s="952">
        <v>47.783988932571546</v>
      </c>
      <c r="U52" s="139">
        <v>91</v>
      </c>
    </row>
    <row r="53" spans="1:21" ht="13.15" customHeight="1" x14ac:dyDescent="0.2">
      <c r="A53" s="60">
        <v>92</v>
      </c>
      <c r="B53" s="764" t="s">
        <v>75</v>
      </c>
      <c r="C53" s="974">
        <v>302.65913492923772</v>
      </c>
      <c r="D53" s="762">
        <f>IFERROR(VLOOKUP(A53,'Wohnstatus-UBZ-SBZ'!$A$10:$C$71,3,FALSE),0)</f>
        <v>355</v>
      </c>
      <c r="E53" s="849">
        <f t="shared" si="0"/>
        <v>117.29366770409877</v>
      </c>
      <c r="F53" s="205">
        <v>46.80363650821355</v>
      </c>
      <c r="G53" s="936">
        <v>11.8226446650079</v>
      </c>
      <c r="H53" s="936">
        <v>36.591903239157958</v>
      </c>
      <c r="I53" s="936">
        <v>217.9056929391314</v>
      </c>
      <c r="J53" s="949">
        <v>1.3579022427348193</v>
      </c>
      <c r="K53" s="951">
        <v>0.15464141374472748</v>
      </c>
      <c r="L53" s="951">
        <v>3.906257337242458E-2</v>
      </c>
      <c r="M53" s="951">
        <v>0.12090136730124869</v>
      </c>
      <c r="N53" s="951">
        <v>0.71997064615306638</v>
      </c>
      <c r="O53" s="960">
        <v>4.4865728009574187E-3</v>
      </c>
      <c r="P53" s="952">
        <v>1318.4122960060154</v>
      </c>
      <c r="Q53" s="952">
        <v>333.0322440847296</v>
      </c>
      <c r="R53" s="952">
        <v>1030.7578377227594</v>
      </c>
      <c r="S53" s="952">
        <v>6138.1885334966582</v>
      </c>
      <c r="T53" s="952">
        <v>38.250767400980827</v>
      </c>
      <c r="U53" s="139">
        <v>92</v>
      </c>
    </row>
    <row r="54" spans="1:21" ht="13.15" customHeight="1" x14ac:dyDescent="0.2">
      <c r="A54" s="60">
        <v>93</v>
      </c>
      <c r="B54" s="764" t="s">
        <v>76</v>
      </c>
      <c r="C54" s="974">
        <v>84.571601398312836</v>
      </c>
      <c r="D54" s="762">
        <f>IFERROR(VLOOKUP(A54,'Wohnstatus-UBZ-SBZ'!$A$10:$C$71,3,FALSE),0)</f>
        <v>1560</v>
      </c>
      <c r="E54" s="849">
        <f t="shared" si="0"/>
        <v>1844.5908250604809</v>
      </c>
      <c r="F54" s="205">
        <v>34.906435058561044</v>
      </c>
      <c r="G54" s="936">
        <v>3.3525116450026289</v>
      </c>
      <c r="H54" s="936">
        <v>18.211654225984528</v>
      </c>
      <c r="I54" s="936">
        <v>30.590364635323596</v>
      </c>
      <c r="J54" s="949">
        <v>0.86314747844366413</v>
      </c>
      <c r="K54" s="951">
        <v>0.41274416567045652</v>
      </c>
      <c r="L54" s="951">
        <v>3.9641103982565831E-2</v>
      </c>
      <c r="M54" s="951">
        <v>0.21534006598990382</v>
      </c>
      <c r="N54" s="951">
        <v>0.36170965347161865</v>
      </c>
      <c r="O54" s="960">
        <v>1.0206114868020975E-2</v>
      </c>
      <c r="P54" s="952">
        <v>223.75919909334002</v>
      </c>
      <c r="Q54" s="952">
        <v>21.490459262837366</v>
      </c>
      <c r="R54" s="952">
        <v>116.74137324349056</v>
      </c>
      <c r="S54" s="952">
        <v>196.09208099566405</v>
      </c>
      <c r="T54" s="952">
        <v>5.5329966566901545</v>
      </c>
      <c r="U54" s="139">
        <v>93</v>
      </c>
    </row>
    <row r="55" spans="1:21" ht="13.15" customHeight="1" x14ac:dyDescent="0.2">
      <c r="A55" s="60">
        <v>94</v>
      </c>
      <c r="B55" s="764" t="s">
        <v>77</v>
      </c>
      <c r="C55" s="974">
        <v>291.9578403214939</v>
      </c>
      <c r="D55" s="762">
        <f>IFERROR(VLOOKUP(A55,'Wohnstatus-UBZ-SBZ'!$A$10:$C$71,3,FALSE),0)</f>
        <v>2175</v>
      </c>
      <c r="E55" s="849">
        <f t="shared" si="0"/>
        <v>744.97057438326203</v>
      </c>
      <c r="F55" s="205">
        <v>83.042059196604669</v>
      </c>
      <c r="G55" s="936">
        <v>3.7915293400067749</v>
      </c>
      <c r="H55" s="936">
        <v>21.442173113215159</v>
      </c>
      <c r="I55" s="936">
        <v>155.21451327349766</v>
      </c>
      <c r="J55" s="949">
        <v>32.259094738176373</v>
      </c>
      <c r="K55" s="951">
        <v>0.28443168063293528</v>
      </c>
      <c r="L55" s="951">
        <v>1.2986564552716493E-2</v>
      </c>
      <c r="M55" s="951">
        <v>7.3442703541044749E-2</v>
      </c>
      <c r="N55" s="951">
        <v>0.53163331083207355</v>
      </c>
      <c r="O55" s="960">
        <v>0.11049230499394629</v>
      </c>
      <c r="P55" s="952">
        <v>381.80257101887207</v>
      </c>
      <c r="Q55" s="952">
        <v>17.432318804628849</v>
      </c>
      <c r="R55" s="952">
        <v>98.584703968805329</v>
      </c>
      <c r="S55" s="952">
        <v>713.62994608504664</v>
      </c>
      <c r="T55" s="952">
        <v>148.31767695713273</v>
      </c>
      <c r="U55" s="139">
        <v>94</v>
      </c>
    </row>
    <row r="56" spans="1:21" ht="13.15" customHeight="1" x14ac:dyDescent="0.2">
      <c r="A56" s="60">
        <v>101</v>
      </c>
      <c r="B56" s="764" t="s">
        <v>78</v>
      </c>
      <c r="C56" s="975">
        <v>488.9815317674686</v>
      </c>
      <c r="D56" s="762">
        <f>IFERROR(VLOOKUP(A56,'Wohnstatus-UBZ-SBZ'!$A$10:$C$71,3,FALSE),0)</f>
        <v>3105</v>
      </c>
      <c r="E56" s="849">
        <f t="shared" si="0"/>
        <v>634.99330716575184</v>
      </c>
      <c r="F56" s="205">
        <v>114.42396568022107</v>
      </c>
      <c r="G56" s="936">
        <v>3.1499577611879674</v>
      </c>
      <c r="H56" s="936">
        <v>52.101881862405449</v>
      </c>
      <c r="I56" s="936">
        <v>305.83861897220163</v>
      </c>
      <c r="J56" s="949">
        <v>16.617065252640497</v>
      </c>
      <c r="K56" s="951">
        <v>0.23400467757263788</v>
      </c>
      <c r="L56" s="951">
        <v>6.4418747059876809E-3</v>
      </c>
      <c r="M56" s="951">
        <v>0.10655183984981687</v>
      </c>
      <c r="N56" s="951">
        <v>0.62546047059634313</v>
      </c>
      <c r="O56" s="960">
        <v>3.3983011981202217E-2</v>
      </c>
      <c r="P56" s="952">
        <v>368.51518737591329</v>
      </c>
      <c r="Q56" s="952">
        <v>10.144791501410523</v>
      </c>
      <c r="R56" s="952">
        <v>167.79994158584685</v>
      </c>
      <c r="S56" s="952">
        <v>984.98750071562529</v>
      </c>
      <c r="T56" s="952">
        <v>53.517118365991941</v>
      </c>
      <c r="U56" s="139">
        <v>101</v>
      </c>
    </row>
    <row r="57" spans="1:21" ht="13.15" customHeight="1" x14ac:dyDescent="0.2">
      <c r="A57" s="60">
        <v>102</v>
      </c>
      <c r="B57" s="764" t="s">
        <v>79</v>
      </c>
      <c r="C57" s="974">
        <v>443.14451198356022</v>
      </c>
      <c r="D57" s="762">
        <f>IFERROR(VLOOKUP(A57,'Wohnstatus-UBZ-SBZ'!$A$10:$C$71,3,FALSE),0)</f>
        <v>105</v>
      </c>
      <c r="E57" s="849">
        <f t="shared" si="0"/>
        <v>23.694302233375122</v>
      </c>
      <c r="F57" s="205">
        <v>14.127066403568481</v>
      </c>
      <c r="G57" s="936">
        <v>0.81447447499934977</v>
      </c>
      <c r="H57" s="936">
        <v>26.931240855723491</v>
      </c>
      <c r="I57" s="936">
        <v>394.15405184633516</v>
      </c>
      <c r="J57" s="949">
        <v>7.9321528779330652</v>
      </c>
      <c r="K57" s="951">
        <v>3.1879141051153463E-2</v>
      </c>
      <c r="L57" s="951">
        <v>1.8379432735242023E-3</v>
      </c>
      <c r="M57" s="951">
        <v>6.0773043843364995E-2</v>
      </c>
      <c r="N57" s="951">
        <v>0.8894481172339499</v>
      </c>
      <c r="O57" s="960">
        <v>1.7899697871531652E-2</v>
      </c>
      <c r="P57" s="952">
        <v>1345.4348955779506</v>
      </c>
      <c r="Q57" s="952">
        <v>77.568997618985691</v>
      </c>
      <c r="R57" s="952">
        <v>2564.8800814974752</v>
      </c>
      <c r="S57" s="952">
        <v>37538.481128222396</v>
      </c>
      <c r="T57" s="952">
        <v>755.44313123172049</v>
      </c>
      <c r="U57" s="139">
        <v>102</v>
      </c>
    </row>
    <row r="58" spans="1:21" ht="13.15" customHeight="1" x14ac:dyDescent="0.2">
      <c r="A58" s="60">
        <v>103</v>
      </c>
      <c r="B58" s="764" t="s">
        <v>80</v>
      </c>
      <c r="C58" s="974">
        <v>359.72188019544353</v>
      </c>
      <c r="D58" s="762">
        <f>IFERROR(VLOOKUP(A58,'Wohnstatus-UBZ-SBZ'!$A$10:$C$71,3,FALSE),0)</f>
        <v>870</v>
      </c>
      <c r="E58" s="849">
        <f t="shared" si="0"/>
        <v>241.85351180954376</v>
      </c>
      <c r="F58" s="205">
        <v>37.277769855883101</v>
      </c>
      <c r="G58" s="936">
        <v>3.25932042500115</v>
      </c>
      <c r="H58" s="936">
        <v>27.365501973944486</v>
      </c>
      <c r="I58" s="936">
        <v>260.56214609553416</v>
      </c>
      <c r="J58" s="949">
        <v>34.51646227008176</v>
      </c>
      <c r="K58" s="951">
        <v>0.10362942013877333</v>
      </c>
      <c r="L58" s="951">
        <v>9.0606677114839426E-3</v>
      </c>
      <c r="M58" s="951">
        <v>7.6074054653212375E-2</v>
      </c>
      <c r="N58" s="951">
        <v>0.72434333422800401</v>
      </c>
      <c r="O58" s="960">
        <v>9.5953190980010247E-2</v>
      </c>
      <c r="P58" s="952">
        <v>428.48011328601262</v>
      </c>
      <c r="Q58" s="952">
        <v>37.463453160932758</v>
      </c>
      <c r="R58" s="952">
        <v>314.54599970051129</v>
      </c>
      <c r="S58" s="952">
        <v>2994.9671965003927</v>
      </c>
      <c r="T58" s="952">
        <v>396.74094563312366</v>
      </c>
      <c r="U58" s="139">
        <v>103</v>
      </c>
    </row>
    <row r="59" spans="1:21" ht="13.15" customHeight="1" x14ac:dyDescent="0.2">
      <c r="A59" s="60">
        <v>104</v>
      </c>
      <c r="B59" s="764" t="s">
        <v>92</v>
      </c>
      <c r="C59" s="974">
        <v>631.52971501348657</v>
      </c>
      <c r="D59" s="762">
        <f>IFERROR(VLOOKUP(A59,'Wohnstatus-UBZ-SBZ'!$A$10:$C$71,3,FALSE),0)</f>
        <v>0</v>
      </c>
      <c r="E59" s="849">
        <f t="shared" si="0"/>
        <v>0</v>
      </c>
      <c r="F59" s="205"/>
      <c r="G59" s="936"/>
      <c r="H59" s="936">
        <v>11.128680816012499</v>
      </c>
      <c r="I59" s="936">
        <v>573.96438755480904</v>
      </c>
      <c r="J59" s="949">
        <v>46.436646642664996</v>
      </c>
      <c r="K59" s="951">
        <v>0</v>
      </c>
      <c r="L59" s="951">
        <v>0</v>
      </c>
      <c r="M59" s="951">
        <v>1.7621784931806165E-2</v>
      </c>
      <c r="N59" s="951">
        <v>0.90884779276387939</v>
      </c>
      <c r="O59" s="960">
        <v>7.3530422304314405E-2</v>
      </c>
      <c r="P59" s="953" t="s">
        <v>396</v>
      </c>
      <c r="Q59" s="953" t="s">
        <v>396</v>
      </c>
      <c r="R59" s="953" t="s">
        <v>396</v>
      </c>
      <c r="S59" s="953" t="s">
        <v>396</v>
      </c>
      <c r="T59" s="953" t="s">
        <v>396</v>
      </c>
      <c r="U59" s="139">
        <v>104</v>
      </c>
    </row>
    <row r="60" spans="1:21" ht="13.15" customHeight="1" x14ac:dyDescent="0.2">
      <c r="A60" s="60">
        <v>105</v>
      </c>
      <c r="B60" s="764" t="s">
        <v>81</v>
      </c>
      <c r="C60" s="974">
        <v>144.73535979113097</v>
      </c>
      <c r="D60" s="762">
        <f>IFERROR(VLOOKUP(A60,'Wohnstatus-UBZ-SBZ'!$A$10:$C$71,3,FALSE),0)</f>
        <v>555</v>
      </c>
      <c r="E60" s="849">
        <f t="shared" si="0"/>
        <v>383.45847262267216</v>
      </c>
      <c r="F60" s="205">
        <v>32.276391111355473</v>
      </c>
      <c r="G60" s="936">
        <v>2.328463361638677</v>
      </c>
      <c r="H60" s="936">
        <v>5.0058415272608636</v>
      </c>
      <c r="I60" s="936">
        <v>104.65614805436314</v>
      </c>
      <c r="J60" s="949">
        <v>2.7969790981515046</v>
      </c>
      <c r="K60" s="951">
        <v>0.22300280427625876</v>
      </c>
      <c r="L60" s="951">
        <v>1.6087729805618373E-2</v>
      </c>
      <c r="M60" s="951">
        <v>3.4586168400623334E-2</v>
      </c>
      <c r="N60" s="951">
        <v>0.72308624654951947</v>
      </c>
      <c r="O60" s="960">
        <v>1.9324780773598466E-2</v>
      </c>
      <c r="P60" s="952">
        <v>581.55659660099946</v>
      </c>
      <c r="Q60" s="952">
        <v>41.954294804300488</v>
      </c>
      <c r="R60" s="952">
        <v>90.195342833529082</v>
      </c>
      <c r="S60" s="952">
        <v>1885.6963613398766</v>
      </c>
      <c r="T60" s="952">
        <v>50.396019786513598</v>
      </c>
      <c r="U60" s="139">
        <v>105</v>
      </c>
    </row>
    <row r="61" spans="1:21" ht="13.15" customHeight="1" x14ac:dyDescent="0.2">
      <c r="A61" s="60">
        <v>106</v>
      </c>
      <c r="B61" s="764" t="s">
        <v>82</v>
      </c>
      <c r="C61" s="974">
        <v>62.577880663427969</v>
      </c>
      <c r="D61" s="762">
        <f>IFERROR(VLOOKUP(A61,'Wohnstatus-UBZ-SBZ'!$A$10:$C$71,3,FALSE),0)</f>
        <v>945</v>
      </c>
      <c r="E61" s="849">
        <f t="shared" si="0"/>
        <v>1510.1182558141202</v>
      </c>
      <c r="F61" s="205">
        <v>22.799264851847227</v>
      </c>
      <c r="G61" s="936">
        <v>7.4165469999751807E-2</v>
      </c>
      <c r="H61" s="936">
        <v>6.3666494975451267</v>
      </c>
      <c r="I61" s="936">
        <v>32.044691174434462</v>
      </c>
      <c r="J61" s="949">
        <v>1.3672751396011535</v>
      </c>
      <c r="K61" s="951">
        <v>0.36433424414725618</v>
      </c>
      <c r="L61" s="951">
        <v>1.1851706899223243E-3</v>
      </c>
      <c r="M61" s="951">
        <v>0.10173961518108668</v>
      </c>
      <c r="N61" s="951">
        <v>0.51207696449141904</v>
      </c>
      <c r="O61" s="960">
        <v>2.1849176180238114E-2</v>
      </c>
      <c r="P61" s="952">
        <v>241.26206192430928</v>
      </c>
      <c r="Q61" s="952">
        <v>0.78481978835716193</v>
      </c>
      <c r="R61" s="952">
        <v>67.37195235497488</v>
      </c>
      <c r="S61" s="952">
        <v>339.09726110512662</v>
      </c>
      <c r="T61" s="952">
        <v>14.468519995779403</v>
      </c>
      <c r="U61" s="139">
        <v>106</v>
      </c>
    </row>
    <row r="62" spans="1:21" ht="13.15" customHeight="1" x14ac:dyDescent="0.2">
      <c r="A62" s="60">
        <v>107</v>
      </c>
      <c r="B62" s="764" t="s">
        <v>83</v>
      </c>
      <c r="C62" s="974">
        <v>85.586241550420993</v>
      </c>
      <c r="D62" s="762">
        <f>IFERROR(VLOOKUP(A62,'Wohnstatus-UBZ-SBZ'!$A$10:$C$71,3,FALSE),0)</f>
        <v>2140</v>
      </c>
      <c r="E62" s="849">
        <f t="shared" si="0"/>
        <v>2500.4018884732454</v>
      </c>
      <c r="F62" s="205">
        <v>43.691214217956407</v>
      </c>
      <c r="G62" s="936">
        <v>4.2129420000374201E-2</v>
      </c>
      <c r="H62" s="936">
        <v>9.2309456765931337</v>
      </c>
      <c r="I62" s="936">
        <v>32.575949474164275</v>
      </c>
      <c r="J62" s="949">
        <v>8.8132181707165788E-2</v>
      </c>
      <c r="K62" s="951">
        <v>0.51049343243115564</v>
      </c>
      <c r="L62" s="951">
        <v>4.9224523985615966E-4</v>
      </c>
      <c r="M62" s="951">
        <v>0.10785548599134305</v>
      </c>
      <c r="N62" s="951">
        <v>0.38062133450471675</v>
      </c>
      <c r="O62" s="960">
        <v>1.0297470727844138E-3</v>
      </c>
      <c r="P62" s="952">
        <v>204.16455242035704</v>
      </c>
      <c r="Q62" s="952">
        <v>0.19686644859987942</v>
      </c>
      <c r="R62" s="952">
        <v>43.135260170995949</v>
      </c>
      <c r="S62" s="952">
        <v>152.22406296338445</v>
      </c>
      <c r="T62" s="952">
        <v>0.41183262479984012</v>
      </c>
      <c r="U62" s="139">
        <v>107</v>
      </c>
    </row>
    <row r="63" spans="1:21" ht="13.15" customHeight="1" x14ac:dyDescent="0.2">
      <c r="A63" s="60">
        <v>108</v>
      </c>
      <c r="B63" s="764" t="s">
        <v>84</v>
      </c>
      <c r="C63" s="974">
        <v>192.46249107098762</v>
      </c>
      <c r="D63" s="762">
        <f>IFERROR(VLOOKUP(A63,'Wohnstatus-UBZ-SBZ'!$A$10:$C$71,3,FALSE),0)</f>
        <v>1055</v>
      </c>
      <c r="E63" s="849">
        <f t="shared" si="0"/>
        <v>548.15875765157546</v>
      </c>
      <c r="F63" s="205">
        <v>37.348461365830374</v>
      </c>
      <c r="G63" s="936">
        <v>9.0074256434937823</v>
      </c>
      <c r="H63" s="936">
        <v>11.503556445789227</v>
      </c>
      <c r="I63" s="936">
        <v>139.18480773505294</v>
      </c>
      <c r="J63" s="949">
        <v>4.4256655243150833</v>
      </c>
      <c r="K63" s="951">
        <v>0.19405579319897098</v>
      </c>
      <c r="L63" s="951">
        <v>4.6800940761862503E-2</v>
      </c>
      <c r="M63" s="951">
        <v>5.9770381136479575E-2</v>
      </c>
      <c r="N63" s="951">
        <v>0.72317887480587684</v>
      </c>
      <c r="O63" s="960">
        <v>2.2994950858672647E-2</v>
      </c>
      <c r="P63" s="952">
        <v>354.01385180881874</v>
      </c>
      <c r="Q63" s="952">
        <v>85.378442118424474</v>
      </c>
      <c r="R63" s="952">
        <v>109.03844972312065</v>
      </c>
      <c r="S63" s="952">
        <v>1319.2872771095065</v>
      </c>
      <c r="T63" s="952">
        <v>41.949436249432068</v>
      </c>
      <c r="U63" s="139">
        <v>108</v>
      </c>
    </row>
    <row r="64" spans="1:21" ht="13.15" customHeight="1" x14ac:dyDescent="0.2">
      <c r="A64" s="60">
        <v>109</v>
      </c>
      <c r="B64" s="764" t="s">
        <v>145</v>
      </c>
      <c r="C64" s="975">
        <v>147.02355049149872</v>
      </c>
      <c r="D64" s="762">
        <f>IFERROR(VLOOKUP(A64,'Wohnstatus-UBZ-SBZ'!$A$10:$C$71,3,FALSE),0)</f>
        <v>535</v>
      </c>
      <c r="E64" s="849">
        <f t="shared" si="0"/>
        <v>363.88728078698864</v>
      </c>
      <c r="F64" s="205">
        <v>13.859303104833685</v>
      </c>
      <c r="G64" s="936">
        <v>0.43436525032202455</v>
      </c>
      <c r="H64" s="936">
        <v>11.363640074047826</v>
      </c>
      <c r="I64" s="936">
        <v>103.85640333371204</v>
      </c>
      <c r="J64" s="949">
        <v>17.944203978905179</v>
      </c>
      <c r="K64" s="951">
        <v>9.426587140973082E-2</v>
      </c>
      <c r="L64" s="951">
        <v>2.9543923328605825E-3</v>
      </c>
      <c r="M64" s="951">
        <v>7.7291291334342385E-2</v>
      </c>
      <c r="N64" s="951">
        <v>0.70639297572749937</v>
      </c>
      <c r="O64" s="960">
        <v>0.12204986152842744</v>
      </c>
      <c r="P64" s="952">
        <v>259.05239448287261</v>
      </c>
      <c r="Q64" s="952">
        <v>8.1189766415331697</v>
      </c>
      <c r="R64" s="952">
        <v>212.40448736537994</v>
      </c>
      <c r="S64" s="952">
        <v>1941.2411838077016</v>
      </c>
      <c r="T64" s="952">
        <v>335.40568184869494</v>
      </c>
      <c r="U64" s="139">
        <v>109</v>
      </c>
    </row>
    <row r="65" spans="1:21" ht="13.15" customHeight="1" x14ac:dyDescent="0.2">
      <c r="A65" s="60">
        <v>111</v>
      </c>
      <c r="B65" s="764" t="s">
        <v>85</v>
      </c>
      <c r="C65" s="974">
        <v>75.238668388925817</v>
      </c>
      <c r="D65" s="762">
        <f>IFERROR(VLOOKUP(A65,'Wohnstatus-UBZ-SBZ'!$A$10:$C$71,3,FALSE),0)</f>
        <v>4485</v>
      </c>
      <c r="E65" s="849">
        <f t="shared" si="0"/>
        <v>5961.0305392647479</v>
      </c>
      <c r="F65" s="205">
        <v>53.421622515358621</v>
      </c>
      <c r="G65" s="936">
        <v>2.1374529205930854</v>
      </c>
      <c r="H65" s="936">
        <v>14.059301748814901</v>
      </c>
      <c r="I65" s="936">
        <v>7.2681721001602186</v>
      </c>
      <c r="J65" s="949">
        <v>0.48957202459206894</v>
      </c>
      <c r="K65" s="951">
        <v>0.71002881442837462</v>
      </c>
      <c r="L65" s="951">
        <v>2.8408967973012286E-2</v>
      </c>
      <c r="M65" s="951">
        <v>0.18686271367987492</v>
      </c>
      <c r="N65" s="951">
        <v>9.6601551513237599E-2</v>
      </c>
      <c r="O65" s="960">
        <v>6.5069203785128099E-3</v>
      </c>
      <c r="P65" s="952">
        <v>119.11175588708723</v>
      </c>
      <c r="Q65" s="952">
        <v>4.7657813168184742</v>
      </c>
      <c r="R65" s="952">
        <v>31.347384055328657</v>
      </c>
      <c r="S65" s="952">
        <v>16.205511929008292</v>
      </c>
      <c r="T65" s="952">
        <v>1.091576420495137</v>
      </c>
      <c r="U65" s="139">
        <v>111</v>
      </c>
    </row>
    <row r="66" spans="1:21" ht="13.15" customHeight="1" x14ac:dyDescent="0.2">
      <c r="A66" s="60">
        <v>112</v>
      </c>
      <c r="B66" s="764" t="s">
        <v>86</v>
      </c>
      <c r="C66" s="974">
        <v>332.98140334627442</v>
      </c>
      <c r="D66" s="762">
        <f>IFERROR(VLOOKUP(A66,'Wohnstatus-UBZ-SBZ'!$A$10:$C$71,3,FALSE),0)</f>
        <v>5340</v>
      </c>
      <c r="E66" s="849">
        <f t="shared" si="0"/>
        <v>1603.6931631424536</v>
      </c>
      <c r="F66" s="205">
        <v>124.9241476386586</v>
      </c>
      <c r="G66" s="936">
        <v>18.236033332802869</v>
      </c>
      <c r="H66" s="936">
        <v>27.713973766265752</v>
      </c>
      <c r="I66" s="936">
        <v>177.58447760600109</v>
      </c>
      <c r="J66" s="949">
        <v>2.7588043353489429</v>
      </c>
      <c r="K66" s="951">
        <v>0.37516854209647055</v>
      </c>
      <c r="L66" s="951">
        <v>5.476592130834055E-2</v>
      </c>
      <c r="M66" s="951">
        <v>8.3229794480280339E-2</v>
      </c>
      <c r="N66" s="951">
        <v>0.53331650302803013</v>
      </c>
      <c r="O66" s="960">
        <v>8.28516039521884E-3</v>
      </c>
      <c r="P66" s="952">
        <v>233.9403513832558</v>
      </c>
      <c r="Q66" s="952">
        <v>34.149875155061551</v>
      </c>
      <c r="R66" s="952">
        <v>51.898827277651222</v>
      </c>
      <c r="S66" s="952">
        <v>332.5552015093653</v>
      </c>
      <c r="T66" s="952">
        <v>5.16630025346244</v>
      </c>
      <c r="U66" s="139">
        <v>112</v>
      </c>
    </row>
    <row r="67" spans="1:21" ht="13.15" customHeight="1" x14ac:dyDescent="0.2">
      <c r="A67" s="60">
        <v>113</v>
      </c>
      <c r="B67" s="764" t="s">
        <v>87</v>
      </c>
      <c r="C67" s="974">
        <v>78.907394854156465</v>
      </c>
      <c r="D67" s="762">
        <f>IFERROR(VLOOKUP(A67,'Wohnstatus-UBZ-SBZ'!$A$10:$C$71,3,FALSE),0)</f>
        <v>495</v>
      </c>
      <c r="E67" s="849">
        <f t="shared" si="0"/>
        <v>627.31763089492722</v>
      </c>
      <c r="F67" s="205">
        <v>32.653234632586567</v>
      </c>
      <c r="G67" s="936">
        <v>5.1911721949955485</v>
      </c>
      <c r="H67" s="936">
        <v>9.128027328099062</v>
      </c>
      <c r="I67" s="936">
        <v>36.917953249221064</v>
      </c>
      <c r="J67" s="949">
        <v>0.20817964424977509</v>
      </c>
      <c r="K67" s="951">
        <v>0.41381716749031094</v>
      </c>
      <c r="L67" s="951">
        <v>6.5788158443075284E-2</v>
      </c>
      <c r="M67" s="951">
        <v>0.11568025208499506</v>
      </c>
      <c r="N67" s="951">
        <v>0.46786430242002092</v>
      </c>
      <c r="O67" s="960">
        <v>2.6382780046730839E-3</v>
      </c>
      <c r="P67" s="952">
        <v>659.66130570881955</v>
      </c>
      <c r="Q67" s="952">
        <v>104.87216555546563</v>
      </c>
      <c r="R67" s="952">
        <v>184.40459248684974</v>
      </c>
      <c r="S67" s="952">
        <v>745.81723735800131</v>
      </c>
      <c r="T67" s="952">
        <v>4.2056493787833347</v>
      </c>
      <c r="U67" s="139">
        <v>113</v>
      </c>
    </row>
    <row r="68" spans="1:21" ht="13.15" customHeight="1" x14ac:dyDescent="0.2">
      <c r="A68" s="60">
        <v>121</v>
      </c>
      <c r="B68" s="764" t="s">
        <v>61</v>
      </c>
      <c r="C68" s="974">
        <v>117.18744312307</v>
      </c>
      <c r="D68" s="762">
        <f>IFERROR(VLOOKUP(A68,'Wohnstatus-UBZ-SBZ'!$A$10:$C$71,3,FALSE),0)</f>
        <v>5975</v>
      </c>
      <c r="E68" s="849">
        <f t="shared" si="0"/>
        <v>5098.6691413047283</v>
      </c>
      <c r="F68" s="205">
        <v>79.875500433886813</v>
      </c>
      <c r="G68" s="936">
        <v>6.2600220914930889</v>
      </c>
      <c r="H68" s="936">
        <v>30.246515915194578</v>
      </c>
      <c r="I68" s="936">
        <v>7.065426773988607</v>
      </c>
      <c r="J68" s="949"/>
      <c r="K68" s="951">
        <v>0.68160460118582622</v>
      </c>
      <c r="L68" s="951">
        <v>5.3418881107584429E-2</v>
      </c>
      <c r="M68" s="951">
        <v>0.25810372774692042</v>
      </c>
      <c r="N68" s="951">
        <v>6.0291671067253437E-2</v>
      </c>
      <c r="O68" s="960">
        <v>0</v>
      </c>
      <c r="P68" s="952">
        <v>133.6828459144549</v>
      </c>
      <c r="Q68" s="952">
        <v>10.477024420908936</v>
      </c>
      <c r="R68" s="952">
        <v>50.621783958484649</v>
      </c>
      <c r="S68" s="952">
        <v>11.824982048516496</v>
      </c>
      <c r="T68" s="952">
        <v>0</v>
      </c>
      <c r="U68" s="139">
        <v>121</v>
      </c>
    </row>
    <row r="69" spans="1:21" ht="13.15" customHeight="1" x14ac:dyDescent="0.2">
      <c r="A69" s="60">
        <v>122</v>
      </c>
      <c r="B69" s="764" t="s">
        <v>62</v>
      </c>
      <c r="C69" s="974">
        <v>135.81471253578658</v>
      </c>
      <c r="D69" s="762">
        <f>IFERROR(VLOOKUP(A69,'Wohnstatus-UBZ-SBZ'!$A$10:$C$71,3,FALSE),0)</f>
        <v>5250</v>
      </c>
      <c r="E69" s="849">
        <f t="shared" si="0"/>
        <v>3865.5605876400527</v>
      </c>
      <c r="F69" s="205">
        <v>80.9394805197403</v>
      </c>
      <c r="G69" s="936">
        <v>2.927020141354574</v>
      </c>
      <c r="H69" s="936">
        <v>39.615123947650098</v>
      </c>
      <c r="I69" s="936">
        <v>15.260108068396187</v>
      </c>
      <c r="J69" s="949"/>
      <c r="K69" s="951">
        <v>0.59595517310698654</v>
      </c>
      <c r="L69" s="951">
        <v>2.1551568947902583E-2</v>
      </c>
      <c r="M69" s="951">
        <v>0.29168507010764161</v>
      </c>
      <c r="N69" s="951">
        <v>0.11235975678537195</v>
      </c>
      <c r="O69" s="960">
        <v>0</v>
      </c>
      <c r="P69" s="952">
        <v>154.17043908521961</v>
      </c>
      <c r="Q69" s="952">
        <v>5.575276459722998</v>
      </c>
      <c r="R69" s="952">
        <v>75.457378947904942</v>
      </c>
      <c r="S69" s="952">
        <v>29.06687251123083</v>
      </c>
      <c r="T69" s="952">
        <v>0</v>
      </c>
      <c r="U69" s="139">
        <v>122</v>
      </c>
    </row>
    <row r="70" spans="1:21" ht="13.15" customHeight="1" x14ac:dyDescent="0.2">
      <c r="A70" s="60">
        <v>123</v>
      </c>
      <c r="B70" s="764" t="s">
        <v>63</v>
      </c>
      <c r="C70" s="974">
        <v>257.28873979081879</v>
      </c>
      <c r="D70" s="762">
        <f>IFERROR(VLOOKUP(A70,'Wohnstatus-UBZ-SBZ'!$A$10:$C$71,3,FALSE),0)</f>
        <v>2530</v>
      </c>
      <c r="E70" s="849">
        <f t="shared" si="0"/>
        <v>983.33102414701227</v>
      </c>
      <c r="F70" s="205">
        <v>73.386673674924523</v>
      </c>
      <c r="G70" s="936">
        <v>5.3448488323216434</v>
      </c>
      <c r="H70" s="936">
        <v>30.625266035567027</v>
      </c>
      <c r="I70" s="936">
        <v>150.8875019352443</v>
      </c>
      <c r="J70" s="949">
        <v>2.3892981450829396</v>
      </c>
      <c r="K70" s="951">
        <v>0.28523080230634829</v>
      </c>
      <c r="L70" s="951">
        <v>2.0773737850584208E-2</v>
      </c>
      <c r="M70" s="951">
        <v>0.1190307281246199</v>
      </c>
      <c r="N70" s="951">
        <v>0.58645202296034815</v>
      </c>
      <c r="O70" s="960">
        <v>9.2864466086836506E-3</v>
      </c>
      <c r="P70" s="952">
        <v>290.06590385345658</v>
      </c>
      <c r="Q70" s="952">
        <v>21.125884712733768</v>
      </c>
      <c r="R70" s="952">
        <v>121.04848235401987</v>
      </c>
      <c r="S70" s="952">
        <v>596.39328828159807</v>
      </c>
      <c r="T70" s="952">
        <v>9.4438661860985764</v>
      </c>
      <c r="U70" s="139">
        <v>123</v>
      </c>
    </row>
    <row r="71" spans="1:21" ht="12.6" customHeight="1" x14ac:dyDescent="0.2">
      <c r="A71" s="60"/>
      <c r="B71" s="61"/>
      <c r="C71" s="205"/>
      <c r="D71" s="762"/>
      <c r="E71" s="206"/>
      <c r="F71" s="206"/>
      <c r="G71" s="206"/>
      <c r="H71" s="950"/>
      <c r="I71" s="950"/>
      <c r="J71" s="950"/>
      <c r="K71" s="950"/>
      <c r="L71" s="950"/>
      <c r="M71" s="950"/>
      <c r="N71" s="950"/>
      <c r="O71" s="950"/>
      <c r="P71" s="950"/>
      <c r="Q71" s="950"/>
      <c r="R71" s="950"/>
      <c r="S71" s="950"/>
      <c r="T71" s="950"/>
      <c r="U71" s="60"/>
    </row>
    <row r="72" spans="1:21" s="942" customFormat="1" ht="13.15" customHeight="1" x14ac:dyDescent="0.2">
      <c r="A72" s="883">
        <v>1</v>
      </c>
      <c r="B72" s="970" t="s">
        <v>2</v>
      </c>
      <c r="C72" s="972">
        <v>1051.8925737936047</v>
      </c>
      <c r="D72" s="944">
        <v>14695</v>
      </c>
      <c r="E72" s="850">
        <v>1397.0057747440048</v>
      </c>
      <c r="F72" s="943">
        <v>452.77109596840705</v>
      </c>
      <c r="G72" s="944">
        <v>196.59814432624734</v>
      </c>
      <c r="H72" s="944">
        <v>116.3421750684943</v>
      </c>
      <c r="I72" s="944">
        <v>347.68487006348954</v>
      </c>
      <c r="J72" s="945">
        <v>135.09443269321369</v>
      </c>
      <c r="K72" s="954">
        <v>0.43043472997960985</v>
      </c>
      <c r="L72" s="954">
        <v>0.18689945078443201</v>
      </c>
      <c r="M72" s="954">
        <v>0.1106027154930007</v>
      </c>
      <c r="N72" s="954">
        <v>0.33053267864567121</v>
      </c>
      <c r="O72" s="959">
        <v>0.12842987588171814</v>
      </c>
      <c r="P72" s="955">
        <v>308.11234839633005</v>
      </c>
      <c r="Q72" s="955">
        <v>133.78573958914416</v>
      </c>
      <c r="R72" s="955">
        <v>79.171265783255734</v>
      </c>
      <c r="S72" s="955">
        <v>236.60079623238485</v>
      </c>
      <c r="T72" s="955">
        <v>91.932244092013406</v>
      </c>
      <c r="U72" s="140">
        <v>1</v>
      </c>
    </row>
    <row r="73" spans="1:21" s="942" customFormat="1" ht="13.15" customHeight="1" x14ac:dyDescent="0.2">
      <c r="A73" s="883">
        <v>2</v>
      </c>
      <c r="B73" s="970" t="s">
        <v>6</v>
      </c>
      <c r="C73" s="972">
        <v>563.87638247727091</v>
      </c>
      <c r="D73" s="944">
        <v>17565</v>
      </c>
      <c r="E73" s="850">
        <v>3115.0444575869465</v>
      </c>
      <c r="F73" s="943">
        <v>354.41770826228361</v>
      </c>
      <c r="G73" s="944">
        <v>26.409287719465166</v>
      </c>
      <c r="H73" s="944">
        <v>100.65025171050443</v>
      </c>
      <c r="I73" s="944">
        <v>106.82463406502836</v>
      </c>
      <c r="J73" s="945">
        <v>1.9837884394544723</v>
      </c>
      <c r="K73" s="954">
        <v>0.6285379549064013</v>
      </c>
      <c r="L73" s="954">
        <v>4.683524357491544E-2</v>
      </c>
      <c r="M73" s="954">
        <v>0.17849701608057952</v>
      </c>
      <c r="N73" s="954">
        <v>0.18944690252093385</v>
      </c>
      <c r="O73" s="959">
        <v>3.5181264920852331E-3</v>
      </c>
      <c r="P73" s="955">
        <v>201.77495488886058</v>
      </c>
      <c r="Q73" s="955">
        <v>15.035176612277349</v>
      </c>
      <c r="R73" s="955">
        <v>57.301595052948727</v>
      </c>
      <c r="S73" s="955">
        <v>60.816757224610519</v>
      </c>
      <c r="T73" s="955">
        <v>1.1293984853142456</v>
      </c>
      <c r="U73" s="140">
        <v>2</v>
      </c>
    </row>
    <row r="74" spans="1:21" s="942" customFormat="1" ht="13.15" customHeight="1" x14ac:dyDescent="0.2">
      <c r="A74" s="883">
        <v>3</v>
      </c>
      <c r="B74" s="970" t="s">
        <v>10</v>
      </c>
      <c r="C74" s="972">
        <v>500.07784639209746</v>
      </c>
      <c r="D74" s="944">
        <v>20840</v>
      </c>
      <c r="E74" s="850">
        <v>4167.3511734930817</v>
      </c>
      <c r="F74" s="943">
        <v>341.88404675863154</v>
      </c>
      <c r="G74" s="944">
        <v>26.739075293977592</v>
      </c>
      <c r="H74" s="944">
        <v>95.856281178868358</v>
      </c>
      <c r="I74" s="944">
        <v>53.928419736090035</v>
      </c>
      <c r="J74" s="945">
        <v>8.4090987185074688</v>
      </c>
      <c r="K74" s="954">
        <v>0.68366165233116438</v>
      </c>
      <c r="L74" s="954">
        <v>5.3469825721918121E-2</v>
      </c>
      <c r="M74" s="954">
        <v>0.19168271874157378</v>
      </c>
      <c r="N74" s="954">
        <v>0.10784004955461719</v>
      </c>
      <c r="O74" s="959">
        <v>1.6815579372644562E-2</v>
      </c>
      <c r="P74" s="955">
        <v>164.05184585347001</v>
      </c>
      <c r="Q74" s="955">
        <v>12.830650333002684</v>
      </c>
      <c r="R74" s="955">
        <v>45.996296151088458</v>
      </c>
      <c r="S74" s="955">
        <v>25.877360717893492</v>
      </c>
      <c r="T74" s="955">
        <v>4.0350761605122214</v>
      </c>
      <c r="U74" s="140">
        <v>3</v>
      </c>
    </row>
    <row r="75" spans="1:21" s="942" customFormat="1" ht="13.15" customHeight="1" x14ac:dyDescent="0.2">
      <c r="A75" s="883">
        <v>4</v>
      </c>
      <c r="B75" s="970" t="s">
        <v>3</v>
      </c>
      <c r="C75" s="972">
        <v>1456.0151421760183</v>
      </c>
      <c r="D75" s="944">
        <v>18310</v>
      </c>
      <c r="E75" s="850">
        <v>1257.5418668129823</v>
      </c>
      <c r="F75" s="943">
        <v>678.12005699206679</v>
      </c>
      <c r="G75" s="944">
        <v>61.85841437292099</v>
      </c>
      <c r="H75" s="944">
        <v>195.39899337526987</v>
      </c>
      <c r="I75" s="944">
        <v>533.13626890202988</v>
      </c>
      <c r="J75" s="945">
        <v>49.359822906651935</v>
      </c>
      <c r="K75" s="954">
        <v>0.46573695379198782</v>
      </c>
      <c r="L75" s="954">
        <v>4.2484732871990213E-2</v>
      </c>
      <c r="M75" s="954">
        <v>0.13420120966822197</v>
      </c>
      <c r="N75" s="954">
        <v>0.36616121183002009</v>
      </c>
      <c r="O75" s="959">
        <v>3.3900624709770226E-2</v>
      </c>
      <c r="P75" s="955">
        <v>370.35502839544887</v>
      </c>
      <c r="Q75" s="955">
        <v>33.783951050202617</v>
      </c>
      <c r="R75" s="955">
        <v>106.71709086579457</v>
      </c>
      <c r="S75" s="955">
        <v>291.17218399892403</v>
      </c>
      <c r="T75" s="955">
        <v>26.957849757865613</v>
      </c>
      <c r="U75" s="140">
        <v>4</v>
      </c>
    </row>
    <row r="76" spans="1:21" s="942" customFormat="1" ht="13.15" customHeight="1" x14ac:dyDescent="0.2">
      <c r="A76" s="883">
        <v>5</v>
      </c>
      <c r="B76" s="970" t="s">
        <v>7</v>
      </c>
      <c r="C76" s="972">
        <v>747.61698637114398</v>
      </c>
      <c r="D76" s="944">
        <v>10760</v>
      </c>
      <c r="E76" s="850">
        <v>1439.2396368932084</v>
      </c>
      <c r="F76" s="943">
        <v>263.09841412634137</v>
      </c>
      <c r="G76" s="944">
        <v>35.600493182985495</v>
      </c>
      <c r="H76" s="944">
        <v>65.254642254318554</v>
      </c>
      <c r="I76" s="944">
        <v>384.2823717496521</v>
      </c>
      <c r="J76" s="945">
        <v>34.981558240831852</v>
      </c>
      <c r="K76" s="954">
        <v>0.35191604648176072</v>
      </c>
      <c r="L76" s="954">
        <v>4.7618625354924893E-2</v>
      </c>
      <c r="M76" s="954">
        <v>8.7283520096376993E-2</v>
      </c>
      <c r="N76" s="954">
        <v>0.51400968511285339</v>
      </c>
      <c r="O76" s="959">
        <v>4.6790748309008791E-2</v>
      </c>
      <c r="P76" s="955">
        <v>244.51525476425778</v>
      </c>
      <c r="Q76" s="955">
        <v>33.085960207235594</v>
      </c>
      <c r="R76" s="955">
        <v>60.645578303270028</v>
      </c>
      <c r="S76" s="955">
        <v>357.13975069670266</v>
      </c>
      <c r="T76" s="955">
        <v>32.51074185950916</v>
      </c>
      <c r="U76" s="140">
        <v>5</v>
      </c>
    </row>
    <row r="77" spans="1:21" s="942" customFormat="1" ht="13.15" customHeight="1" x14ac:dyDescent="0.2">
      <c r="A77" s="883">
        <v>6</v>
      </c>
      <c r="B77" s="970" t="s">
        <v>11</v>
      </c>
      <c r="C77" s="972">
        <v>3280.3419623165628</v>
      </c>
      <c r="D77" s="944">
        <v>7225</v>
      </c>
      <c r="E77" s="850">
        <v>220.25142753402872</v>
      </c>
      <c r="F77" s="943">
        <v>289.70812398104272</v>
      </c>
      <c r="G77" s="944">
        <v>75.630084710453716</v>
      </c>
      <c r="H77" s="944">
        <v>145.11455607516589</v>
      </c>
      <c r="I77" s="944">
        <v>2733.9075005975956</v>
      </c>
      <c r="J77" s="945">
        <v>111.61178166275833</v>
      </c>
      <c r="K77" s="954">
        <v>8.8316439965439503E-2</v>
      </c>
      <c r="L77" s="954">
        <v>2.3055548957781245E-2</v>
      </c>
      <c r="M77" s="954">
        <v>4.4237630631864568E-2</v>
      </c>
      <c r="N77" s="954">
        <v>0.83342149446727876</v>
      </c>
      <c r="O77" s="959">
        <v>3.4024434935417097E-2</v>
      </c>
      <c r="P77" s="955">
        <v>400.9801023959069</v>
      </c>
      <c r="Q77" s="955">
        <v>104.67831793834425</v>
      </c>
      <c r="R77" s="955">
        <v>200.85059664382823</v>
      </c>
      <c r="S77" s="955">
        <v>3783.9550181281597</v>
      </c>
      <c r="T77" s="955">
        <v>154.47997461973469</v>
      </c>
      <c r="U77" s="140">
        <v>6</v>
      </c>
    </row>
    <row r="78" spans="1:21" s="942" customFormat="1" ht="13.15" customHeight="1" x14ac:dyDescent="0.2">
      <c r="A78" s="883">
        <v>7</v>
      </c>
      <c r="B78" s="970" t="s">
        <v>4</v>
      </c>
      <c r="C78" s="972">
        <v>800.74881559725782</v>
      </c>
      <c r="D78" s="944">
        <v>4640</v>
      </c>
      <c r="E78" s="850">
        <v>579.45761637363694</v>
      </c>
      <c r="F78" s="943">
        <v>200.59887933613663</v>
      </c>
      <c r="G78" s="944">
        <v>34.05642064050982</v>
      </c>
      <c r="H78" s="944">
        <v>75.604409764749619</v>
      </c>
      <c r="I78" s="944">
        <v>522.00074053010337</v>
      </c>
      <c r="J78" s="945">
        <v>2.5447859662681775</v>
      </c>
      <c r="K78" s="954">
        <v>0.250514113076165</v>
      </c>
      <c r="L78" s="954">
        <v>4.2530716221051187E-2</v>
      </c>
      <c r="M78" s="954">
        <v>9.441713592589987E-2</v>
      </c>
      <c r="N78" s="954">
        <v>0.65189074321734275</v>
      </c>
      <c r="O78" s="959">
        <v>3.1780077805923291E-3</v>
      </c>
      <c r="P78" s="955">
        <v>432.32517098305306</v>
      </c>
      <c r="Q78" s="955">
        <v>73.397458276960819</v>
      </c>
      <c r="R78" s="955">
        <v>162.9405382860983</v>
      </c>
      <c r="S78" s="955">
        <v>1125.0015959700504</v>
      </c>
      <c r="T78" s="955">
        <v>5.4844525135090034</v>
      </c>
      <c r="U78" s="140">
        <v>7</v>
      </c>
    </row>
    <row r="79" spans="1:21" s="942" customFormat="1" ht="13.15" customHeight="1" x14ac:dyDescent="0.2">
      <c r="A79" s="883">
        <v>8</v>
      </c>
      <c r="B79" s="970" t="s">
        <v>5</v>
      </c>
      <c r="C79" s="972">
        <v>584.75939110942124</v>
      </c>
      <c r="D79" s="944">
        <v>5310</v>
      </c>
      <c r="E79" s="850">
        <v>908.06579265460368</v>
      </c>
      <c r="F79" s="943">
        <v>209.40747071846175</v>
      </c>
      <c r="G79" s="944">
        <v>20.207797776428777</v>
      </c>
      <c r="H79" s="944">
        <v>45.975566575396982</v>
      </c>
      <c r="I79" s="944">
        <v>326.74447655994487</v>
      </c>
      <c r="J79" s="945">
        <v>2.6318772556176735</v>
      </c>
      <c r="K79" s="954">
        <v>0.35810877756262838</v>
      </c>
      <c r="L79" s="954">
        <v>3.4557457449447708E-2</v>
      </c>
      <c r="M79" s="954">
        <v>7.8623049538667347E-2</v>
      </c>
      <c r="N79" s="954">
        <v>0.55876738625785294</v>
      </c>
      <c r="O79" s="959">
        <v>4.5007866408513855E-3</v>
      </c>
      <c r="P79" s="955">
        <v>394.36435163552119</v>
      </c>
      <c r="Q79" s="955">
        <v>38.056116339790542</v>
      </c>
      <c r="R79" s="955">
        <v>86.582987900935933</v>
      </c>
      <c r="S79" s="955">
        <v>615.33799728803172</v>
      </c>
      <c r="T79" s="955">
        <v>4.9564543420295175</v>
      </c>
      <c r="U79" s="140">
        <v>8</v>
      </c>
    </row>
    <row r="80" spans="1:21" s="942" customFormat="1" ht="13.15" customHeight="1" x14ac:dyDescent="0.2">
      <c r="A80" s="883">
        <v>9</v>
      </c>
      <c r="B80" s="970" t="s">
        <v>8</v>
      </c>
      <c r="C80" s="972">
        <v>796.13738493858659</v>
      </c>
      <c r="D80" s="944">
        <v>5500</v>
      </c>
      <c r="E80" s="850">
        <v>690.8355397007598</v>
      </c>
      <c r="F80" s="943">
        <v>192.67216548645138</v>
      </c>
      <c r="G80" s="944">
        <v>18.966685650017304</v>
      </c>
      <c r="H80" s="944">
        <v>93.15371655805248</v>
      </c>
      <c r="I80" s="944">
        <v>469.09381599523522</v>
      </c>
      <c r="J80" s="945">
        <v>41.217686898847447</v>
      </c>
      <c r="K80" s="954">
        <v>0.24200868987117588</v>
      </c>
      <c r="L80" s="954">
        <v>2.382338275884429E-2</v>
      </c>
      <c r="M80" s="954">
        <v>0.11700708737002506</v>
      </c>
      <c r="N80" s="954">
        <v>0.58921214462428584</v>
      </c>
      <c r="O80" s="959">
        <v>5.1772078134513108E-2</v>
      </c>
      <c r="P80" s="955">
        <v>350.31302815718431</v>
      </c>
      <c r="Q80" s="955">
        <v>34.484883000031466</v>
      </c>
      <c r="R80" s="955">
        <v>169.3703937419136</v>
      </c>
      <c r="S80" s="955">
        <v>852.89784726406401</v>
      </c>
      <c r="T80" s="955">
        <v>74.941248906995355</v>
      </c>
      <c r="U80" s="140">
        <v>9</v>
      </c>
    </row>
    <row r="81" spans="1:21" s="942" customFormat="1" ht="13.15" customHeight="1" x14ac:dyDescent="0.2">
      <c r="A81" s="883">
        <v>10</v>
      </c>
      <c r="B81" s="970" t="s">
        <v>9</v>
      </c>
      <c r="C81" s="972">
        <v>2555.7631625274253</v>
      </c>
      <c r="D81" s="944">
        <v>9310</v>
      </c>
      <c r="E81" s="850">
        <v>364.27475505176415</v>
      </c>
      <c r="F81" s="943">
        <v>315.80343659149582</v>
      </c>
      <c r="G81" s="944">
        <v>19.110301806643079</v>
      </c>
      <c r="H81" s="944">
        <v>160.99793872932213</v>
      </c>
      <c r="I81" s="944">
        <v>1946.8372042406068</v>
      </c>
      <c r="J81" s="945">
        <v>132.12458296600039</v>
      </c>
      <c r="K81" s="954">
        <v>0.12356521966581362</v>
      </c>
      <c r="L81" s="954">
        <v>7.4773367449840972E-3</v>
      </c>
      <c r="M81" s="954">
        <v>6.2994075933901994E-2</v>
      </c>
      <c r="N81" s="954">
        <v>0.76174398034415514</v>
      </c>
      <c r="O81" s="959">
        <v>5.1696724056129198E-2</v>
      </c>
      <c r="P81" s="955">
        <v>339.20884703705241</v>
      </c>
      <c r="Q81" s="955">
        <v>20.526639964170869</v>
      </c>
      <c r="R81" s="955">
        <v>172.93011678767144</v>
      </c>
      <c r="S81" s="955">
        <v>2091.1248165849697</v>
      </c>
      <c r="T81" s="955">
        <v>141.91684529108528</v>
      </c>
      <c r="U81" s="140">
        <v>10</v>
      </c>
    </row>
    <row r="82" spans="1:21" s="942" customFormat="1" ht="13.15" customHeight="1" x14ac:dyDescent="0.2">
      <c r="A82" s="883">
        <v>11</v>
      </c>
      <c r="B82" s="970" t="s">
        <v>93</v>
      </c>
      <c r="C82" s="972">
        <v>487.12746658935669</v>
      </c>
      <c r="D82" s="944">
        <v>10320</v>
      </c>
      <c r="E82" s="850">
        <v>2118.542005495176</v>
      </c>
      <c r="F82" s="943">
        <v>210.99900478660376</v>
      </c>
      <c r="G82" s="944">
        <v>25.564658448391501</v>
      </c>
      <c r="H82" s="944">
        <v>50.901302843179721</v>
      </c>
      <c r="I82" s="944">
        <v>221.77060295538237</v>
      </c>
      <c r="J82" s="945">
        <v>3.4565560041907868</v>
      </c>
      <c r="K82" s="954">
        <v>0.43314947166482343</v>
      </c>
      <c r="L82" s="954">
        <v>5.2480429049471436E-2</v>
      </c>
      <c r="M82" s="954">
        <v>0.10449277927103418</v>
      </c>
      <c r="N82" s="954">
        <v>0.4552619553730331</v>
      </c>
      <c r="O82" s="959">
        <v>7.0957936911092449E-3</v>
      </c>
      <c r="P82" s="955">
        <v>204.45639998701915</v>
      </c>
      <c r="Q82" s="955">
        <v>24.771955860844479</v>
      </c>
      <c r="R82" s="955">
        <v>49.322967871298182</v>
      </c>
      <c r="S82" s="955">
        <v>214.89399511180463</v>
      </c>
      <c r="T82" s="955">
        <v>3.3493759730530881</v>
      </c>
      <c r="U82" s="140">
        <v>11</v>
      </c>
    </row>
    <row r="83" spans="1:21" s="686" customFormat="1" ht="13.15" customHeight="1" x14ac:dyDescent="0.2">
      <c r="A83" s="883">
        <v>12</v>
      </c>
      <c r="B83" s="970" t="s">
        <v>165</v>
      </c>
      <c r="C83" s="972">
        <v>510.29089544967536</v>
      </c>
      <c r="D83" s="944">
        <v>13755</v>
      </c>
      <c r="E83" s="850">
        <v>2695.5213433465051</v>
      </c>
      <c r="F83" s="943">
        <v>234.20165462855164</v>
      </c>
      <c r="G83" s="944">
        <v>14.531891065169306</v>
      </c>
      <c r="H83" s="944">
        <v>100.48690589841169</v>
      </c>
      <c r="I83" s="944">
        <v>173.2130367776291</v>
      </c>
      <c r="J83" s="945">
        <v>2.3892981450829396</v>
      </c>
      <c r="K83" s="954">
        <v>0.45895714918089986</v>
      </c>
      <c r="L83" s="954">
        <v>2.8477660869029621E-2</v>
      </c>
      <c r="M83" s="954">
        <v>0.19692082848129447</v>
      </c>
      <c r="N83" s="954">
        <v>0.33943979467827146</v>
      </c>
      <c r="O83" s="959">
        <v>4.68222765953419E-3</v>
      </c>
      <c r="P83" s="955">
        <v>170.26656098040834</v>
      </c>
      <c r="Q83" s="955">
        <v>10.564806299650531</v>
      </c>
      <c r="R83" s="955">
        <v>73.054820718583557</v>
      </c>
      <c r="S83" s="955">
        <v>125.92732590158423</v>
      </c>
      <c r="T83" s="955">
        <v>1.7370397274321625</v>
      </c>
      <c r="U83" s="140">
        <v>12</v>
      </c>
    </row>
    <row r="84" spans="1:21" s="950" customFormat="1" ht="9" customHeight="1" x14ac:dyDescent="0.2">
      <c r="A84" s="883"/>
      <c r="B84" s="970"/>
      <c r="C84" s="207"/>
      <c r="D84" s="208"/>
      <c r="E84" s="849"/>
      <c r="F84" s="937"/>
      <c r="G84" s="208"/>
      <c r="H84" s="208"/>
      <c r="I84" s="208"/>
      <c r="J84" s="946"/>
      <c r="K84" s="951"/>
      <c r="L84" s="951"/>
      <c r="M84" s="951"/>
      <c r="N84" s="951"/>
      <c r="O84" s="960"/>
      <c r="P84" s="952"/>
      <c r="Q84" s="952"/>
      <c r="R84" s="952"/>
      <c r="S84" s="952"/>
      <c r="T84" s="952"/>
      <c r="U84" s="883"/>
    </row>
    <row r="85" spans="1:21" s="933" customFormat="1" ht="13.15" customHeight="1" x14ac:dyDescent="0.25">
      <c r="A85" s="940"/>
      <c r="B85" s="971" t="s">
        <v>20</v>
      </c>
      <c r="C85" s="973">
        <v>13334.648009738423</v>
      </c>
      <c r="D85" s="948">
        <v>138230</v>
      </c>
      <c r="E85" s="941">
        <v>1036.6227882359497</v>
      </c>
      <c r="F85" s="947">
        <v>3743.6820576364744</v>
      </c>
      <c r="G85" s="948">
        <v>555.27325499321012</v>
      </c>
      <c r="H85" s="948">
        <v>1245.7367400317339</v>
      </c>
      <c r="I85" s="948">
        <v>7819.4239421727852</v>
      </c>
      <c r="J85" s="941">
        <v>525.80526989742532</v>
      </c>
      <c r="K85" s="956">
        <v>0.28074847231831146</v>
      </c>
      <c r="L85" s="956">
        <v>4.1641388253194883E-2</v>
      </c>
      <c r="M85" s="956">
        <v>9.3421044119196869E-2</v>
      </c>
      <c r="N85" s="956">
        <v>0.586398976295601</v>
      </c>
      <c r="O85" s="961">
        <v>3.9431507266890334E-2</v>
      </c>
      <c r="P85" s="957">
        <v>270.82992531552298</v>
      </c>
      <c r="Q85" s="957">
        <v>40.170241987499828</v>
      </c>
      <c r="R85" s="957">
        <v>90.120577301000793</v>
      </c>
      <c r="S85" s="957">
        <v>565.68211981283264</v>
      </c>
      <c r="T85" s="957">
        <v>38.03843376238337</v>
      </c>
      <c r="U85" s="1012" t="s">
        <v>247</v>
      </c>
    </row>
    <row r="86" spans="1:21" s="962" customFormat="1" ht="9" customHeight="1" x14ac:dyDescent="0.25">
      <c r="A86" s="209"/>
      <c r="B86" s="210"/>
      <c r="C86" s="211"/>
      <c r="D86" s="212"/>
      <c r="E86" s="213"/>
      <c r="F86" s="214"/>
      <c r="G86" s="213"/>
      <c r="H86" s="958"/>
      <c r="I86" s="958"/>
      <c r="J86" s="958"/>
      <c r="K86" s="958"/>
      <c r="L86" s="958"/>
      <c r="M86" s="958"/>
      <c r="N86" s="958"/>
      <c r="O86" s="958"/>
      <c r="P86" s="958"/>
      <c r="Q86" s="958"/>
      <c r="R86" s="958"/>
      <c r="S86" s="958"/>
      <c r="T86" s="958"/>
      <c r="U86" s="209"/>
    </row>
    <row r="87" spans="1:21" s="950" customFormat="1" ht="3.75" customHeight="1" x14ac:dyDescent="0.25">
      <c r="A87" s="215"/>
      <c r="B87" s="216"/>
      <c r="C87" s="217"/>
      <c r="D87" s="218"/>
      <c r="E87" s="219"/>
      <c r="F87" s="220"/>
      <c r="G87" s="219"/>
      <c r="U87"/>
    </row>
    <row r="88" spans="1:21" s="950" customFormat="1" ht="13.15" customHeight="1" x14ac:dyDescent="0.2">
      <c r="A88" s="221" t="s">
        <v>241</v>
      </c>
      <c r="B88" s="196"/>
      <c r="C88" s="197"/>
      <c r="D88" s="198"/>
      <c r="E88" s="222"/>
      <c r="F88" s="198"/>
      <c r="T88" s="66" t="s">
        <v>234</v>
      </c>
      <c r="U88" s="53"/>
    </row>
    <row r="89" spans="1:21" ht="9" customHeight="1" x14ac:dyDescent="0.2">
      <c r="A89" s="963"/>
      <c r="B89" s="964"/>
      <c r="C89" s="964"/>
      <c r="D89" s="964"/>
      <c r="E89" s="965"/>
      <c r="F89" s="964"/>
      <c r="G89" s="965"/>
    </row>
    <row r="90" spans="1:21" ht="15.75" x14ac:dyDescent="0.25">
      <c r="A90" s="966"/>
      <c r="D90" s="967"/>
      <c r="S90" s="177"/>
    </row>
    <row r="91" spans="1:21" x14ac:dyDescent="0.2">
      <c r="A91" s="966"/>
    </row>
    <row r="92" spans="1:21" ht="15" x14ac:dyDescent="0.2">
      <c r="A92" s="966"/>
      <c r="H92" s="37"/>
    </row>
    <row r="93" spans="1:21" x14ac:dyDescent="0.2">
      <c r="A93" s="966"/>
    </row>
    <row r="94" spans="1:21" x14ac:dyDescent="0.2">
      <c r="A94" s="966"/>
    </row>
    <row r="95" spans="1:21" x14ac:dyDescent="0.2">
      <c r="A95" s="966"/>
    </row>
    <row r="96" spans="1:21" x14ac:dyDescent="0.2">
      <c r="A96" s="966"/>
    </row>
    <row r="97" spans="1:7" x14ac:dyDescent="0.2">
      <c r="A97" s="966"/>
    </row>
    <row r="98" spans="1:7" x14ac:dyDescent="0.2">
      <c r="A98" s="966"/>
    </row>
    <row r="99" spans="1:7" x14ac:dyDescent="0.2">
      <c r="A99" s="966"/>
    </row>
    <row r="109" spans="1:7" x14ac:dyDescent="0.2">
      <c r="G109" s="968"/>
    </row>
    <row r="110" spans="1:7" x14ac:dyDescent="0.2">
      <c r="G110" s="33"/>
    </row>
  </sheetData>
  <phoneticPr fontId="16" type="noConversion"/>
  <hyperlinks>
    <hyperlink ref="T2" location="INHALT!A1" display="INHALT!A1" xr:uid="{3E1DC60C-083A-41BA-B17A-8F936C701E40}"/>
    <hyperlink ref="J2" location="INHALT!A1" display="INHALT!A1" xr:uid="{46953521-0CB4-4A60-B46A-263955B80469}"/>
  </hyperlinks>
  <printOptions horizontalCentered="1" gridLines="1"/>
  <pageMargins left="0.31496062992125984" right="0.39370078740157483" top="0.19685039370078741" bottom="0.31496062992125984" header="3.937007874015748E-2" footer="0.23622047244094491"/>
  <pageSetup paperSize="9" scale="83" firstPageNumber="22" fitToHeight="0" orientation="landscape" useFirstPageNumber="1" r:id="rId1"/>
  <headerFooter alignWithMargins="0">
    <oddFooter>Seite &amp;P</oddFooter>
  </headerFooter>
  <rowBreaks count="1" manualBreakCount="1">
    <brk id="47" max="16383"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Q89"/>
  <sheetViews>
    <sheetView showWhiteSpace="0" zoomScale="85" zoomScaleNormal="85" zoomScaleSheetLayoutView="145" workbookViewId="0">
      <pane ySplit="7" topLeftCell="A8" activePane="bottomLeft" state="frozen"/>
      <selection activeCell="A80" sqref="A80:XFD80"/>
      <selection pane="bottomLeft" activeCell="F12" sqref="F12"/>
    </sheetView>
  </sheetViews>
  <sheetFormatPr baseColWidth="10" defaultColWidth="11.42578125" defaultRowHeight="12.75" x14ac:dyDescent="0.2"/>
  <cols>
    <col min="1" max="1" width="5.42578125" style="17" customWidth="1"/>
    <col min="2" max="2" width="22.5703125" style="17" customWidth="1"/>
    <col min="3" max="3" width="8.5703125" style="17" bestFit="1" customWidth="1"/>
    <col min="4" max="4" width="8.28515625" style="17" customWidth="1"/>
    <col min="5" max="5" width="5.7109375" style="17" customWidth="1"/>
    <col min="6" max="6" width="6.85546875" style="17" customWidth="1"/>
    <col min="7" max="7" width="6" style="17" customWidth="1"/>
    <col min="8" max="8" width="6.28515625" style="17" customWidth="1"/>
    <col min="9" max="9" width="5.85546875" style="17" customWidth="1"/>
    <col min="10" max="10" width="7.5703125" style="17" customWidth="1"/>
    <col min="11" max="11" width="4.5703125" style="17" bestFit="1" customWidth="1"/>
    <col min="12" max="12" width="6" style="17" customWidth="1"/>
    <col min="13" max="13" width="4.5703125" style="17" customWidth="1"/>
    <col min="14" max="16384" width="11.42578125" style="17"/>
  </cols>
  <sheetData>
    <row r="1" spans="1:15" x14ac:dyDescent="0.2">
      <c r="A1" s="1056">
        <v>43830</v>
      </c>
      <c r="B1" s="55"/>
      <c r="C1" s="55"/>
      <c r="D1" s="55"/>
      <c r="E1" s="55"/>
      <c r="F1" s="55"/>
      <c r="G1" s="55"/>
      <c r="H1" s="55"/>
      <c r="I1" s="55"/>
      <c r="J1" s="55"/>
      <c r="K1" s="55"/>
      <c r="L1" s="55"/>
      <c r="M1" s="1070" t="str">
        <f>HYPERLINK("[Kleinräumige Statistik Daten Prototyp.xlsx]INHALT!A1","zum Inhaltsverzeichnis")</f>
        <v>zum Inhaltsverzeichnis</v>
      </c>
    </row>
    <row r="2" spans="1:15" ht="15.75" x14ac:dyDescent="0.25">
      <c r="A2" s="54" t="str">
        <f>CONCATENATE("Bevölkerung ab 18 Jahren der Unterbezirke am ",CONCATENATE(DAY(A1),".",MONTH(A1),".",YEAR(A1))," nach Familienstand")</f>
        <v>Bevölkerung ab 18 Jahren der Unterbezirke am 31.12.2019 nach Familienstand</v>
      </c>
      <c r="B2" s="54"/>
      <c r="C2" s="223"/>
      <c r="D2" s="223"/>
      <c r="E2" s="223"/>
      <c r="F2" s="223"/>
      <c r="G2" s="223"/>
      <c r="H2" s="223"/>
      <c r="I2" s="223"/>
      <c r="J2" s="223"/>
      <c r="K2" s="223"/>
      <c r="L2" s="223"/>
      <c r="M2" s="53"/>
    </row>
    <row r="3" spans="1:15" s="19" customFormat="1" ht="13.15" customHeight="1" x14ac:dyDescent="0.25">
      <c r="A3" s="56" t="s">
        <v>1</v>
      </c>
      <c r="B3" s="54"/>
      <c r="C3" s="223"/>
      <c r="D3" s="223"/>
      <c r="E3" s="223"/>
      <c r="F3" s="223"/>
      <c r="G3" s="223"/>
      <c r="H3" s="223"/>
      <c r="I3" s="223"/>
      <c r="J3" s="223"/>
      <c r="K3" s="223"/>
      <c r="L3" s="223"/>
      <c r="M3" s="66" t="s">
        <v>509</v>
      </c>
    </row>
    <row r="4" spans="1:15" x14ac:dyDescent="0.2">
      <c r="A4" s="55"/>
      <c r="B4" s="55"/>
      <c r="C4" s="55"/>
      <c r="D4" s="55"/>
      <c r="E4" s="55"/>
      <c r="F4" s="55"/>
      <c r="G4" s="55"/>
      <c r="H4" s="55"/>
      <c r="I4" s="55"/>
      <c r="J4" s="55"/>
      <c r="K4" s="55"/>
      <c r="L4" s="55"/>
      <c r="M4" s="53"/>
    </row>
    <row r="5" spans="1:15" ht="14.45" customHeight="1" x14ac:dyDescent="0.2">
      <c r="A5" s="172" t="s">
        <v>202</v>
      </c>
      <c r="B5" s="168" t="s">
        <v>170</v>
      </c>
      <c r="C5" s="233" t="s">
        <v>111</v>
      </c>
      <c r="D5" s="262" t="s">
        <v>114</v>
      </c>
      <c r="E5" s="262"/>
      <c r="F5" s="707"/>
      <c r="G5" s="707"/>
      <c r="H5" s="707"/>
      <c r="I5" s="707"/>
      <c r="J5" s="707"/>
      <c r="K5" s="707"/>
      <c r="L5" s="707"/>
      <c r="M5" s="133"/>
    </row>
    <row r="6" spans="1:15" s="21" customFormat="1" ht="15" customHeight="1" x14ac:dyDescent="0.2">
      <c r="A6" s="253" t="s">
        <v>203</v>
      </c>
      <c r="B6" s="237" t="s">
        <v>172</v>
      </c>
      <c r="C6" s="706"/>
      <c r="D6" s="662" t="s">
        <v>25</v>
      </c>
      <c r="E6" s="238"/>
      <c r="F6" s="710" t="s">
        <v>331</v>
      </c>
      <c r="G6" s="238"/>
      <c r="H6" s="662" t="s">
        <v>332</v>
      </c>
      <c r="I6" s="238"/>
      <c r="J6" s="662" t="s">
        <v>333</v>
      </c>
      <c r="K6" s="238"/>
      <c r="L6" s="662" t="s">
        <v>334</v>
      </c>
      <c r="M6" s="709"/>
    </row>
    <row r="7" spans="1:15" s="21" customFormat="1" ht="12.75" customHeight="1" x14ac:dyDescent="0.2">
      <c r="A7" s="644"/>
      <c r="B7" s="225"/>
      <c r="C7" s="229" t="s">
        <v>224</v>
      </c>
      <c r="D7" s="252" t="s">
        <v>224</v>
      </c>
      <c r="E7" s="252" t="s">
        <v>223</v>
      </c>
      <c r="F7" s="252" t="s">
        <v>224</v>
      </c>
      <c r="G7" s="252" t="s">
        <v>223</v>
      </c>
      <c r="H7" s="252" t="s">
        <v>224</v>
      </c>
      <c r="I7" s="252" t="s">
        <v>223</v>
      </c>
      <c r="J7" s="252" t="s">
        <v>224</v>
      </c>
      <c r="K7" s="250" t="s">
        <v>223</v>
      </c>
      <c r="L7" s="663" t="s">
        <v>224</v>
      </c>
      <c r="M7" s="593" t="s">
        <v>223</v>
      </c>
    </row>
    <row r="8" spans="1:15" s="21" customFormat="1" ht="12.75" customHeight="1" x14ac:dyDescent="0.2">
      <c r="A8" s="226"/>
      <c r="B8" s="226"/>
      <c r="C8" s="227"/>
      <c r="D8" s="227"/>
      <c r="E8" s="227"/>
      <c r="F8" s="227"/>
      <c r="G8" s="227"/>
      <c r="H8" s="227"/>
      <c r="I8" s="227"/>
      <c r="J8" s="227"/>
      <c r="K8" s="227"/>
      <c r="L8" s="227"/>
      <c r="M8" s="642"/>
    </row>
    <row r="9" spans="1:15" s="22" customFormat="1" ht="13.15" customHeight="1" x14ac:dyDescent="0.2">
      <c r="A9" s="87">
        <v>10</v>
      </c>
      <c r="B9" s="61" t="s">
        <v>37</v>
      </c>
      <c r="C9" s="834">
        <v>495</v>
      </c>
      <c r="D9" s="677">
        <v>210</v>
      </c>
      <c r="E9" s="833">
        <v>42.712550607287447</v>
      </c>
      <c r="F9" s="677">
        <v>185</v>
      </c>
      <c r="G9" s="833">
        <v>37.449392712550605</v>
      </c>
      <c r="H9" s="677">
        <v>35</v>
      </c>
      <c r="I9" s="833">
        <v>6.8825910931174086</v>
      </c>
      <c r="J9" s="677">
        <v>60</v>
      </c>
      <c r="K9" s="833">
        <v>11.943319838056681</v>
      </c>
      <c r="L9" s="129">
        <v>5</v>
      </c>
      <c r="M9" s="760">
        <v>1.0121457489878543</v>
      </c>
      <c r="N9" s="19"/>
      <c r="O9" s="813"/>
    </row>
    <row r="10" spans="1:15" s="22" customFormat="1" ht="13.15" customHeight="1" x14ac:dyDescent="0.2">
      <c r="A10" s="87">
        <v>11</v>
      </c>
      <c r="B10" s="61" t="s">
        <v>38</v>
      </c>
      <c r="C10" s="834">
        <v>1055</v>
      </c>
      <c r="D10" s="677">
        <v>565</v>
      </c>
      <c r="E10" s="833">
        <v>53.598484848484851</v>
      </c>
      <c r="F10" s="677">
        <v>280</v>
      </c>
      <c r="G10" s="833">
        <v>26.609848484848484</v>
      </c>
      <c r="H10" s="677">
        <v>95</v>
      </c>
      <c r="I10" s="833">
        <v>8.8068181818181817</v>
      </c>
      <c r="J10" s="677">
        <v>105</v>
      </c>
      <c r="K10" s="833">
        <v>9.9431818181818183</v>
      </c>
      <c r="L10" s="928">
        <v>10</v>
      </c>
      <c r="M10" s="760">
        <v>1.0416666666666665</v>
      </c>
      <c r="N10" s="19"/>
      <c r="O10" s="813"/>
    </row>
    <row r="11" spans="1:15" s="22" customFormat="1" ht="13.15" customHeight="1" x14ac:dyDescent="0.2">
      <c r="A11" s="87">
        <v>12</v>
      </c>
      <c r="B11" s="61" t="s">
        <v>90</v>
      </c>
      <c r="C11" s="834">
        <v>2135</v>
      </c>
      <c r="D11" s="677">
        <v>1085</v>
      </c>
      <c r="E11" s="833">
        <v>50.772833723653399</v>
      </c>
      <c r="F11" s="677">
        <v>645</v>
      </c>
      <c r="G11" s="833">
        <v>30.210772833723652</v>
      </c>
      <c r="H11" s="677">
        <v>200</v>
      </c>
      <c r="I11" s="833">
        <v>9.3676814988290413</v>
      </c>
      <c r="J11" s="677">
        <v>195</v>
      </c>
      <c r="K11" s="833">
        <v>9.0398126463700237</v>
      </c>
      <c r="L11" s="928">
        <v>15</v>
      </c>
      <c r="M11" s="760">
        <v>0.6088992974238876</v>
      </c>
      <c r="N11" s="19"/>
      <c r="O11" s="813"/>
    </row>
    <row r="12" spans="1:15" s="22" customFormat="1" ht="13.15" customHeight="1" x14ac:dyDescent="0.2">
      <c r="A12" s="87">
        <v>13</v>
      </c>
      <c r="B12" s="61" t="s">
        <v>39</v>
      </c>
      <c r="C12" s="834">
        <v>355</v>
      </c>
      <c r="D12" s="677">
        <v>200</v>
      </c>
      <c r="E12" s="833">
        <v>57.062146892655363</v>
      </c>
      <c r="F12" s="677">
        <v>105</v>
      </c>
      <c r="G12" s="833">
        <v>30.225988700564972</v>
      </c>
      <c r="H12" s="677">
        <v>15</v>
      </c>
      <c r="I12" s="833">
        <v>4.2372881355932197</v>
      </c>
      <c r="J12" s="677">
        <v>30</v>
      </c>
      <c r="K12" s="833">
        <v>8.1920903954802249</v>
      </c>
      <c r="L12" s="928">
        <v>0</v>
      </c>
      <c r="M12" s="760">
        <v>0.2824858757062147</v>
      </c>
      <c r="N12" s="19"/>
      <c r="O12" s="813"/>
    </row>
    <row r="13" spans="1:15" s="22" customFormat="1" ht="13.15" customHeight="1" x14ac:dyDescent="0.2">
      <c r="A13" s="87">
        <v>14</v>
      </c>
      <c r="B13" s="61" t="s">
        <v>40</v>
      </c>
      <c r="C13" s="834">
        <v>2450</v>
      </c>
      <c r="D13" s="677">
        <v>1430</v>
      </c>
      <c r="E13" s="833">
        <v>58.455882352941181</v>
      </c>
      <c r="F13" s="677">
        <v>705</v>
      </c>
      <c r="G13" s="833">
        <v>28.83986928104575</v>
      </c>
      <c r="H13" s="677">
        <v>75</v>
      </c>
      <c r="I13" s="833">
        <v>3.0637254901960782</v>
      </c>
      <c r="J13" s="677">
        <v>220</v>
      </c>
      <c r="K13" s="833">
        <v>8.905228758169935</v>
      </c>
      <c r="L13" s="928">
        <v>20</v>
      </c>
      <c r="M13" s="760">
        <v>0.73529411764705876</v>
      </c>
      <c r="N13" s="19"/>
      <c r="O13" s="813"/>
    </row>
    <row r="14" spans="1:15" s="22" customFormat="1" ht="13.15" customHeight="1" x14ac:dyDescent="0.2">
      <c r="A14" s="87">
        <v>15</v>
      </c>
      <c r="B14" s="61" t="s">
        <v>41</v>
      </c>
      <c r="C14" s="834">
        <v>940</v>
      </c>
      <c r="D14" s="677">
        <v>245</v>
      </c>
      <c r="E14" s="833">
        <v>26.304579339723112</v>
      </c>
      <c r="F14" s="677">
        <v>555</v>
      </c>
      <c r="G14" s="833">
        <v>58.892438764643238</v>
      </c>
      <c r="H14" s="677">
        <v>70</v>
      </c>
      <c r="I14" s="833">
        <v>7.454739084132056</v>
      </c>
      <c r="J14" s="677">
        <v>65</v>
      </c>
      <c r="K14" s="833">
        <v>6.7092651757188495</v>
      </c>
      <c r="L14" s="928">
        <v>5</v>
      </c>
      <c r="M14" s="760">
        <v>0.63897763578274758</v>
      </c>
      <c r="N14" s="19"/>
      <c r="O14" s="813"/>
    </row>
    <row r="15" spans="1:15" s="22" customFormat="1" ht="13.15" customHeight="1" x14ac:dyDescent="0.2">
      <c r="A15" s="87">
        <v>16</v>
      </c>
      <c r="B15" s="61" t="s">
        <v>99</v>
      </c>
      <c r="C15" s="834">
        <v>2405</v>
      </c>
      <c r="D15" s="677">
        <v>775</v>
      </c>
      <c r="E15" s="833">
        <v>32.280847528043203</v>
      </c>
      <c r="F15" s="677">
        <v>1245</v>
      </c>
      <c r="G15" s="833">
        <v>51.641046946406313</v>
      </c>
      <c r="H15" s="677">
        <v>155</v>
      </c>
      <c r="I15" s="833">
        <v>6.5226422933111756</v>
      </c>
      <c r="J15" s="677">
        <v>225</v>
      </c>
      <c r="K15" s="833">
        <v>9.3061902783547978</v>
      </c>
      <c r="L15" s="928">
        <v>5</v>
      </c>
      <c r="M15" s="760">
        <v>0.24927295388450355</v>
      </c>
      <c r="N15" s="19"/>
      <c r="O15" s="813"/>
    </row>
    <row r="16" spans="1:15" s="22" customFormat="1" ht="13.15" customHeight="1" x14ac:dyDescent="0.2">
      <c r="A16" s="87">
        <v>17</v>
      </c>
      <c r="B16" s="61" t="s">
        <v>42</v>
      </c>
      <c r="C16" s="834">
        <v>3155</v>
      </c>
      <c r="D16" s="677">
        <v>1140</v>
      </c>
      <c r="E16" s="833">
        <v>36.112872542802791</v>
      </c>
      <c r="F16" s="677">
        <v>1450</v>
      </c>
      <c r="G16" s="833">
        <v>46.005072923272031</v>
      </c>
      <c r="H16" s="677">
        <v>230</v>
      </c>
      <c r="I16" s="833">
        <v>7.3557387444514895</v>
      </c>
      <c r="J16" s="677">
        <v>315</v>
      </c>
      <c r="K16" s="833">
        <v>9.9556119213696892</v>
      </c>
      <c r="L16" s="928">
        <v>20</v>
      </c>
      <c r="M16" s="760">
        <v>0.57070386810399498</v>
      </c>
      <c r="N16" s="19"/>
      <c r="O16" s="813"/>
    </row>
    <row r="17" spans="1:15" s="22" customFormat="1" ht="13.15" customHeight="1" x14ac:dyDescent="0.2">
      <c r="A17" s="87">
        <v>21</v>
      </c>
      <c r="B17" s="61" t="s">
        <v>43</v>
      </c>
      <c r="C17" s="834">
        <v>1480</v>
      </c>
      <c r="D17" s="677">
        <v>610</v>
      </c>
      <c r="E17" s="833">
        <v>41.025641025641022</v>
      </c>
      <c r="F17" s="677">
        <v>675</v>
      </c>
      <c r="G17" s="833">
        <v>45.68151147098515</v>
      </c>
      <c r="H17" s="677">
        <v>70</v>
      </c>
      <c r="I17" s="833">
        <v>4.6558704453441297</v>
      </c>
      <c r="J17" s="677">
        <v>115</v>
      </c>
      <c r="K17" s="833">
        <v>7.8272604588394064</v>
      </c>
      <c r="L17" s="928">
        <v>10</v>
      </c>
      <c r="M17" s="760">
        <v>0.80971659919028338</v>
      </c>
      <c r="N17" s="19"/>
      <c r="O17" s="813"/>
    </row>
    <row r="18" spans="1:15" s="22" customFormat="1" ht="13.15" customHeight="1" x14ac:dyDescent="0.2">
      <c r="A18" s="87">
        <v>22</v>
      </c>
      <c r="B18" s="61" t="s">
        <v>44</v>
      </c>
      <c r="C18" s="834">
        <v>1415</v>
      </c>
      <c r="D18" s="677">
        <v>485</v>
      </c>
      <c r="E18" s="833">
        <v>34.322033898305079</v>
      </c>
      <c r="F18" s="677">
        <v>625</v>
      </c>
      <c r="G18" s="833">
        <v>44.279661016949149</v>
      </c>
      <c r="H18" s="677">
        <v>150</v>
      </c>
      <c r="I18" s="833">
        <v>10.663841807909606</v>
      </c>
      <c r="J18" s="677">
        <v>150</v>
      </c>
      <c r="K18" s="833">
        <v>10.59322033898305</v>
      </c>
      <c r="L18" s="928">
        <v>0</v>
      </c>
      <c r="M18" s="760">
        <v>0.14124293785310735</v>
      </c>
      <c r="N18" s="19"/>
      <c r="O18" s="813"/>
    </row>
    <row r="19" spans="1:15" s="22" customFormat="1" ht="13.15" customHeight="1" x14ac:dyDescent="0.2">
      <c r="A19" s="87">
        <v>23</v>
      </c>
      <c r="B19" s="61" t="s">
        <v>45</v>
      </c>
      <c r="C19" s="834">
        <v>2840</v>
      </c>
      <c r="D19" s="677">
        <v>655</v>
      </c>
      <c r="E19" s="833">
        <v>23.047149894440537</v>
      </c>
      <c r="F19" s="677">
        <v>1475</v>
      </c>
      <c r="G19" s="833">
        <v>51.864883884588323</v>
      </c>
      <c r="H19" s="677">
        <v>270</v>
      </c>
      <c r="I19" s="833">
        <v>9.4651653764954258</v>
      </c>
      <c r="J19" s="677">
        <v>290</v>
      </c>
      <c r="K19" s="833">
        <v>10.133708655876143</v>
      </c>
      <c r="L19" s="928">
        <v>155</v>
      </c>
      <c r="M19" s="760">
        <v>5.489092188599578</v>
      </c>
      <c r="N19" s="19"/>
      <c r="O19" s="813"/>
    </row>
    <row r="20" spans="1:15" s="22" customFormat="1" ht="13.15" customHeight="1" x14ac:dyDescent="0.2">
      <c r="A20" s="87">
        <v>24</v>
      </c>
      <c r="B20" s="61" t="s">
        <v>46</v>
      </c>
      <c r="C20" s="834">
        <v>5420</v>
      </c>
      <c r="D20" s="677">
        <v>1485</v>
      </c>
      <c r="E20" s="833">
        <v>27.366672817863076</v>
      </c>
      <c r="F20" s="677">
        <v>2960</v>
      </c>
      <c r="G20" s="833">
        <v>54.585716921941319</v>
      </c>
      <c r="H20" s="677">
        <v>410</v>
      </c>
      <c r="I20" s="833">
        <v>7.6028787599188048</v>
      </c>
      <c r="J20" s="677">
        <v>530</v>
      </c>
      <c r="K20" s="833">
        <v>9.7804022882450639</v>
      </c>
      <c r="L20" s="928">
        <v>35</v>
      </c>
      <c r="M20" s="760">
        <v>0.66432921203174011</v>
      </c>
      <c r="N20" s="19"/>
      <c r="O20" s="813"/>
    </row>
    <row r="21" spans="1:15" s="22" customFormat="1" ht="13.15" customHeight="1" x14ac:dyDescent="0.2">
      <c r="A21" s="87">
        <v>25</v>
      </c>
      <c r="B21" s="61" t="s">
        <v>180</v>
      </c>
      <c r="C21" s="834">
        <v>1570</v>
      </c>
      <c r="D21" s="677">
        <v>480</v>
      </c>
      <c r="E21" s="833">
        <v>30.426479949077024</v>
      </c>
      <c r="F21" s="677">
        <v>720</v>
      </c>
      <c r="G21" s="833">
        <v>45.830681094844053</v>
      </c>
      <c r="H21" s="677">
        <v>120</v>
      </c>
      <c r="I21" s="833">
        <v>7.7021005728835137</v>
      </c>
      <c r="J21" s="677">
        <v>235</v>
      </c>
      <c r="K21" s="833">
        <v>14.958625079567156</v>
      </c>
      <c r="L21" s="928">
        <v>15</v>
      </c>
      <c r="M21" s="760">
        <v>1.0821133036282622</v>
      </c>
      <c r="N21" s="19"/>
      <c r="O21" s="813"/>
    </row>
    <row r="22" spans="1:15" s="22" customFormat="1" ht="13.15" customHeight="1" x14ac:dyDescent="0.2">
      <c r="A22" s="87">
        <v>26</v>
      </c>
      <c r="B22" s="61" t="s">
        <v>164</v>
      </c>
      <c r="C22" s="834">
        <v>2145</v>
      </c>
      <c r="D22" s="677">
        <v>550</v>
      </c>
      <c r="E22" s="833">
        <v>25.618292113859077</v>
      </c>
      <c r="F22" s="677">
        <v>1060</v>
      </c>
      <c r="G22" s="833">
        <v>49.416705552963137</v>
      </c>
      <c r="H22" s="677">
        <v>265</v>
      </c>
      <c r="I22" s="833">
        <v>12.459169388707419</v>
      </c>
      <c r="J22" s="677">
        <v>265</v>
      </c>
      <c r="K22" s="833">
        <v>12.365842277181521</v>
      </c>
      <c r="L22" s="928">
        <v>5</v>
      </c>
      <c r="M22" s="760">
        <v>0.1399906672888474</v>
      </c>
      <c r="N22" s="19"/>
      <c r="O22" s="813"/>
    </row>
    <row r="23" spans="1:15" s="22" customFormat="1" ht="13.15" customHeight="1" x14ac:dyDescent="0.2">
      <c r="A23" s="87">
        <v>31</v>
      </c>
      <c r="B23" s="61" t="s">
        <v>47</v>
      </c>
      <c r="C23" s="834">
        <v>3170</v>
      </c>
      <c r="D23" s="677">
        <v>1115</v>
      </c>
      <c r="E23" s="833">
        <v>35.151324085750311</v>
      </c>
      <c r="F23" s="677">
        <v>1580</v>
      </c>
      <c r="G23" s="833">
        <v>49.779319041614123</v>
      </c>
      <c r="H23" s="677">
        <v>175</v>
      </c>
      <c r="I23" s="833">
        <v>5.4854981084489278</v>
      </c>
      <c r="J23" s="677">
        <v>285</v>
      </c>
      <c r="K23" s="833">
        <v>8.9848675914249672</v>
      </c>
      <c r="L23" s="928">
        <v>20</v>
      </c>
      <c r="M23" s="760">
        <v>0.59899117276166458</v>
      </c>
      <c r="N23" s="19"/>
      <c r="O23" s="813"/>
    </row>
    <row r="24" spans="1:15" s="22" customFormat="1" ht="13.15" customHeight="1" x14ac:dyDescent="0.2">
      <c r="A24" s="87">
        <v>32</v>
      </c>
      <c r="B24" s="61" t="s">
        <v>48</v>
      </c>
      <c r="C24" s="834">
        <v>4970</v>
      </c>
      <c r="D24" s="677">
        <v>1690</v>
      </c>
      <c r="E24" s="833">
        <v>34.010458567980692</v>
      </c>
      <c r="F24" s="677">
        <v>2335</v>
      </c>
      <c r="G24" s="833">
        <v>47.003218020917139</v>
      </c>
      <c r="H24" s="677">
        <v>410</v>
      </c>
      <c r="I24" s="833">
        <v>8.2260659694288023</v>
      </c>
      <c r="J24" s="677">
        <v>495</v>
      </c>
      <c r="K24" s="833">
        <v>9.9758648431214798</v>
      </c>
      <c r="L24" s="928">
        <v>40</v>
      </c>
      <c r="M24" s="760">
        <v>0.78439259855189059</v>
      </c>
      <c r="N24" s="19"/>
      <c r="O24" s="813"/>
    </row>
    <row r="25" spans="1:15" s="22" customFormat="1" ht="13.15" customHeight="1" x14ac:dyDescent="0.2">
      <c r="A25" s="87">
        <v>33</v>
      </c>
      <c r="B25" s="61" t="s">
        <v>181</v>
      </c>
      <c r="C25" s="834">
        <v>75</v>
      </c>
      <c r="D25" s="677">
        <v>35</v>
      </c>
      <c r="E25" s="833">
        <v>45.945945945945951</v>
      </c>
      <c r="F25" s="677">
        <v>35</v>
      </c>
      <c r="G25" s="833">
        <v>44.594594594594597</v>
      </c>
      <c r="H25" s="677">
        <v>0</v>
      </c>
      <c r="I25" s="833">
        <v>1.3513513513513513</v>
      </c>
      <c r="J25" s="677">
        <v>5</v>
      </c>
      <c r="K25" s="833">
        <v>5.4054054054054053</v>
      </c>
      <c r="L25" s="928">
        <v>0</v>
      </c>
      <c r="M25" s="760">
        <v>2.7027027027027026</v>
      </c>
      <c r="N25" s="19"/>
      <c r="O25" s="813"/>
    </row>
    <row r="26" spans="1:15" s="22" customFormat="1" ht="13.15" customHeight="1" x14ac:dyDescent="0.2">
      <c r="A26" s="87">
        <v>34</v>
      </c>
      <c r="B26" s="61" t="s">
        <v>49</v>
      </c>
      <c r="C26" s="834">
        <v>3720</v>
      </c>
      <c r="D26" s="677">
        <v>1160</v>
      </c>
      <c r="E26" s="833">
        <v>31.147540983606557</v>
      </c>
      <c r="F26" s="677">
        <v>1985</v>
      </c>
      <c r="G26" s="833">
        <v>53.319000268744965</v>
      </c>
      <c r="H26" s="677">
        <v>265</v>
      </c>
      <c r="I26" s="833">
        <v>7.0948669712442891</v>
      </c>
      <c r="J26" s="677">
        <v>295</v>
      </c>
      <c r="K26" s="833">
        <v>7.8742273582370332</v>
      </c>
      <c r="L26" s="928">
        <v>20</v>
      </c>
      <c r="M26" s="760">
        <v>0.56436441816715932</v>
      </c>
      <c r="N26" s="19"/>
      <c r="O26" s="813"/>
    </row>
    <row r="27" spans="1:15" s="22" customFormat="1" ht="13.15" customHeight="1" x14ac:dyDescent="0.2">
      <c r="A27" s="87">
        <v>35</v>
      </c>
      <c r="B27" s="61" t="s">
        <v>91</v>
      </c>
      <c r="C27" s="834">
        <v>2310</v>
      </c>
      <c r="D27" s="677">
        <v>810</v>
      </c>
      <c r="E27" s="833">
        <v>34.94809688581315</v>
      </c>
      <c r="F27" s="677">
        <v>1140</v>
      </c>
      <c r="G27" s="833">
        <v>49.394463667820069</v>
      </c>
      <c r="H27" s="677">
        <v>125</v>
      </c>
      <c r="I27" s="833">
        <v>5.4065743944636679</v>
      </c>
      <c r="J27" s="677">
        <v>215</v>
      </c>
      <c r="K27" s="833">
        <v>9.2560553633217992</v>
      </c>
      <c r="L27" s="928">
        <v>25</v>
      </c>
      <c r="M27" s="760">
        <v>0.99480968858131491</v>
      </c>
      <c r="N27" s="19"/>
      <c r="O27" s="813"/>
    </row>
    <row r="28" spans="1:15" s="22" customFormat="1" ht="13.15" customHeight="1" x14ac:dyDescent="0.2">
      <c r="A28" s="87">
        <v>36</v>
      </c>
      <c r="B28" s="61" t="s">
        <v>50</v>
      </c>
      <c r="C28" s="834">
        <v>3230</v>
      </c>
      <c r="D28" s="677">
        <v>990</v>
      </c>
      <c r="E28" s="833">
        <v>30.597708268813872</v>
      </c>
      <c r="F28" s="677">
        <v>1675</v>
      </c>
      <c r="G28" s="833">
        <v>51.935583772065655</v>
      </c>
      <c r="H28" s="677">
        <v>235</v>
      </c>
      <c r="I28" s="833">
        <v>7.2468256426138122</v>
      </c>
      <c r="J28" s="677">
        <v>320</v>
      </c>
      <c r="K28" s="833">
        <v>9.848250232270054</v>
      </c>
      <c r="L28" s="928">
        <v>10</v>
      </c>
      <c r="M28" s="760">
        <v>0.37163208423660576</v>
      </c>
      <c r="N28" s="19"/>
      <c r="O28" s="813"/>
    </row>
    <row r="29" spans="1:15" s="22" customFormat="1" ht="13.15" customHeight="1" x14ac:dyDescent="0.2">
      <c r="A29" s="87">
        <v>41</v>
      </c>
      <c r="B29" s="61" t="s">
        <v>51</v>
      </c>
      <c r="C29" s="834">
        <v>2585</v>
      </c>
      <c r="D29" s="677">
        <v>760</v>
      </c>
      <c r="E29" s="833">
        <v>29.450464396284833</v>
      </c>
      <c r="F29" s="677">
        <v>1405</v>
      </c>
      <c r="G29" s="833">
        <v>54.411764705882348</v>
      </c>
      <c r="H29" s="677">
        <v>190</v>
      </c>
      <c r="I29" s="833">
        <v>7.3142414860681111</v>
      </c>
      <c r="J29" s="677">
        <v>215</v>
      </c>
      <c r="K29" s="833">
        <v>8.3591331269349833</v>
      </c>
      <c r="L29" s="928">
        <v>10</v>
      </c>
      <c r="M29" s="760">
        <v>0.46439628482972134</v>
      </c>
      <c r="N29" s="19"/>
      <c r="O29" s="813"/>
    </row>
    <row r="30" spans="1:15" s="22" customFormat="1" ht="13.15" customHeight="1" x14ac:dyDescent="0.2">
      <c r="A30" s="87">
        <v>42</v>
      </c>
      <c r="B30" s="61" t="s">
        <v>52</v>
      </c>
      <c r="C30" s="834">
        <v>2795</v>
      </c>
      <c r="D30" s="677">
        <v>755</v>
      </c>
      <c r="E30" s="833">
        <v>27.093772369362924</v>
      </c>
      <c r="F30" s="677">
        <v>1610</v>
      </c>
      <c r="G30" s="833">
        <v>57.587687902648533</v>
      </c>
      <c r="H30" s="677">
        <v>230</v>
      </c>
      <c r="I30" s="833">
        <v>8.1603435934144599</v>
      </c>
      <c r="J30" s="677">
        <v>195</v>
      </c>
      <c r="K30" s="833">
        <v>6.907659269863994</v>
      </c>
      <c r="L30" s="928">
        <v>5</v>
      </c>
      <c r="M30" s="760">
        <v>0.25053686471009307</v>
      </c>
      <c r="N30" s="19"/>
      <c r="O30" s="813"/>
    </row>
    <row r="31" spans="1:15" s="22" customFormat="1" ht="13.15" customHeight="1" x14ac:dyDescent="0.2">
      <c r="A31" s="87">
        <v>43</v>
      </c>
      <c r="B31" s="61" t="s">
        <v>53</v>
      </c>
      <c r="C31" s="834">
        <v>4925</v>
      </c>
      <c r="D31" s="677">
        <v>1560</v>
      </c>
      <c r="E31" s="833">
        <v>31.654822335025379</v>
      </c>
      <c r="F31" s="677">
        <v>2440</v>
      </c>
      <c r="G31" s="833">
        <v>49.522842639593904</v>
      </c>
      <c r="H31" s="677">
        <v>380</v>
      </c>
      <c r="I31" s="833">
        <v>7.6751269035532994</v>
      </c>
      <c r="J31" s="677">
        <v>525</v>
      </c>
      <c r="K31" s="833">
        <v>10.68020304568528</v>
      </c>
      <c r="L31" s="928">
        <v>25</v>
      </c>
      <c r="M31" s="760">
        <v>0.46700507614213194</v>
      </c>
      <c r="N31" s="19"/>
      <c r="O31" s="813"/>
    </row>
    <row r="32" spans="1:15" s="22" customFormat="1" ht="13.15" customHeight="1" x14ac:dyDescent="0.2">
      <c r="A32" s="87">
        <v>44</v>
      </c>
      <c r="B32" s="61" t="s">
        <v>54</v>
      </c>
      <c r="C32" s="834">
        <v>3190</v>
      </c>
      <c r="D32" s="677">
        <v>1055</v>
      </c>
      <c r="E32" s="833">
        <v>33.019755409219194</v>
      </c>
      <c r="F32" s="677">
        <v>1680</v>
      </c>
      <c r="G32" s="833">
        <v>52.649733458764501</v>
      </c>
      <c r="H32" s="677">
        <v>220</v>
      </c>
      <c r="I32" s="833">
        <v>6.8673565380997186</v>
      </c>
      <c r="J32" s="677">
        <v>225</v>
      </c>
      <c r="K32" s="833">
        <v>6.9927877077453751</v>
      </c>
      <c r="L32" s="928">
        <v>15</v>
      </c>
      <c r="M32" s="760">
        <v>0.47036688617121353</v>
      </c>
      <c r="N32" s="19"/>
      <c r="O32" s="813"/>
    </row>
    <row r="33" spans="1:15" s="22" customFormat="1" ht="13.15" customHeight="1" x14ac:dyDescent="0.2">
      <c r="A33" s="87">
        <v>45</v>
      </c>
      <c r="B33" s="61" t="s">
        <v>55</v>
      </c>
      <c r="C33" s="834">
        <v>245</v>
      </c>
      <c r="D33" s="677">
        <v>100</v>
      </c>
      <c r="E33" s="833">
        <v>41.295546558704451</v>
      </c>
      <c r="F33" s="677">
        <v>85</v>
      </c>
      <c r="G33" s="833">
        <v>34.817813765182187</v>
      </c>
      <c r="H33" s="677">
        <v>5</v>
      </c>
      <c r="I33" s="833">
        <v>2.0242914979757085</v>
      </c>
      <c r="J33" s="677">
        <v>50</v>
      </c>
      <c r="K33" s="833">
        <v>19.4331983805668</v>
      </c>
      <c r="L33" s="928">
        <v>5</v>
      </c>
      <c r="M33" s="760">
        <v>2.42914979757085</v>
      </c>
      <c r="N33" s="19"/>
      <c r="O33" s="813"/>
    </row>
    <row r="34" spans="1:15" s="22" customFormat="1" ht="13.15" customHeight="1" x14ac:dyDescent="0.2">
      <c r="A34" s="87">
        <v>46</v>
      </c>
      <c r="B34" s="61" t="s">
        <v>56</v>
      </c>
      <c r="C34" s="834">
        <v>710</v>
      </c>
      <c r="D34" s="677">
        <v>130</v>
      </c>
      <c r="E34" s="833">
        <v>18.502824858757062</v>
      </c>
      <c r="F34" s="677">
        <v>360</v>
      </c>
      <c r="G34" s="833">
        <v>51.129943502824858</v>
      </c>
      <c r="H34" s="677">
        <v>25</v>
      </c>
      <c r="I34" s="833">
        <v>3.2485875706214689</v>
      </c>
      <c r="J34" s="677">
        <v>35</v>
      </c>
      <c r="K34" s="833">
        <v>4.9435028248587569</v>
      </c>
      <c r="L34" s="928">
        <v>155</v>
      </c>
      <c r="M34" s="760">
        <v>22.175141242937855</v>
      </c>
      <c r="N34" s="19"/>
      <c r="O34" s="813"/>
    </row>
    <row r="35" spans="1:15" s="22" customFormat="1" ht="13.15" customHeight="1" x14ac:dyDescent="0.2">
      <c r="A35" s="87">
        <v>47</v>
      </c>
      <c r="B35" s="61" t="s">
        <v>57</v>
      </c>
      <c r="C35" s="834">
        <v>680</v>
      </c>
      <c r="D35" s="677">
        <v>155</v>
      </c>
      <c r="E35" s="833">
        <v>22.533136966126659</v>
      </c>
      <c r="F35" s="677">
        <v>445</v>
      </c>
      <c r="G35" s="833">
        <v>65.832106038291599</v>
      </c>
      <c r="H35" s="677">
        <v>35</v>
      </c>
      <c r="I35" s="833">
        <v>5.3019145802650955</v>
      </c>
      <c r="J35" s="677">
        <v>40</v>
      </c>
      <c r="K35" s="833">
        <v>6.0382916053019144</v>
      </c>
      <c r="L35" s="928">
        <v>0</v>
      </c>
      <c r="M35" s="760">
        <v>0.29455081001472755</v>
      </c>
      <c r="N35" s="19"/>
      <c r="O35" s="813"/>
    </row>
    <row r="36" spans="1:15" s="22" customFormat="1" ht="13.15" customHeight="1" x14ac:dyDescent="0.2">
      <c r="A36" s="87">
        <v>48</v>
      </c>
      <c r="B36" s="61" t="s">
        <v>58</v>
      </c>
      <c r="C36" s="834">
        <v>10</v>
      </c>
      <c r="D36" s="677">
        <v>5</v>
      </c>
      <c r="E36" s="833">
        <v>27.27272727272727</v>
      </c>
      <c r="F36" s="677">
        <v>5</v>
      </c>
      <c r="G36" s="833">
        <v>54.54545454545454</v>
      </c>
      <c r="H36" s="677">
        <v>0</v>
      </c>
      <c r="I36" s="833">
        <v>9.0909090909090917</v>
      </c>
      <c r="J36" s="677">
        <v>0</v>
      </c>
      <c r="K36" s="833">
        <v>9.0909090909090917</v>
      </c>
      <c r="L36" s="928">
        <v>0</v>
      </c>
      <c r="M36" s="760">
        <v>0</v>
      </c>
      <c r="N36" s="19"/>
      <c r="O36" s="813"/>
    </row>
    <row r="37" spans="1:15" s="22" customFormat="1" ht="13.15" customHeight="1" x14ac:dyDescent="0.2">
      <c r="A37" s="87">
        <v>51</v>
      </c>
      <c r="B37" s="61" t="s">
        <v>59</v>
      </c>
      <c r="C37" s="834">
        <v>1850</v>
      </c>
      <c r="D37" s="677">
        <v>470</v>
      </c>
      <c r="E37" s="833">
        <v>25.541125541125542</v>
      </c>
      <c r="F37" s="677">
        <v>1105</v>
      </c>
      <c r="G37" s="833">
        <v>59.794372294372288</v>
      </c>
      <c r="H37" s="677">
        <v>130</v>
      </c>
      <c r="I37" s="833">
        <v>6.9805194805194803</v>
      </c>
      <c r="J37" s="677">
        <v>140</v>
      </c>
      <c r="K37" s="833">
        <v>7.6298701298701292</v>
      </c>
      <c r="L37" s="928">
        <v>0</v>
      </c>
      <c r="M37" s="760">
        <v>5.4112554112554112E-2</v>
      </c>
      <c r="N37" s="19"/>
      <c r="O37" s="813"/>
    </row>
    <row r="38" spans="1:15" s="22" customFormat="1" ht="13.15" customHeight="1" x14ac:dyDescent="0.2">
      <c r="A38" s="87">
        <v>52</v>
      </c>
      <c r="B38" s="61" t="s">
        <v>132</v>
      </c>
      <c r="C38" s="834">
        <v>2750</v>
      </c>
      <c r="D38" s="677">
        <v>760</v>
      </c>
      <c r="E38" s="833">
        <v>27.656477438136829</v>
      </c>
      <c r="F38" s="677">
        <v>1535</v>
      </c>
      <c r="G38" s="833">
        <v>55.786026200873366</v>
      </c>
      <c r="H38" s="677">
        <v>230</v>
      </c>
      <c r="I38" s="833">
        <v>8.3333333333333321</v>
      </c>
      <c r="J38" s="677">
        <v>220</v>
      </c>
      <c r="K38" s="833">
        <v>8.0786026200873362</v>
      </c>
      <c r="L38" s="928">
        <v>5</v>
      </c>
      <c r="M38" s="760">
        <v>0.14556040756914121</v>
      </c>
      <c r="N38" s="19"/>
      <c r="O38" s="813"/>
    </row>
    <row r="39" spans="1:15" s="22" customFormat="1" ht="13.15" customHeight="1" x14ac:dyDescent="0.2">
      <c r="A39" s="87">
        <v>53</v>
      </c>
      <c r="B39" s="61" t="s">
        <v>60</v>
      </c>
      <c r="C39" s="834">
        <v>1495</v>
      </c>
      <c r="D39" s="677">
        <v>385</v>
      </c>
      <c r="E39" s="833">
        <v>25.86898395721925</v>
      </c>
      <c r="F39" s="677">
        <v>960</v>
      </c>
      <c r="G39" s="833">
        <v>64.237967914438499</v>
      </c>
      <c r="H39" s="677">
        <v>75</v>
      </c>
      <c r="I39" s="833">
        <v>5.0802139037433154</v>
      </c>
      <c r="J39" s="677">
        <v>70</v>
      </c>
      <c r="K39" s="833">
        <v>4.6791443850267376</v>
      </c>
      <c r="L39" s="928">
        <v>0</v>
      </c>
      <c r="M39" s="760">
        <v>0.13368983957219249</v>
      </c>
      <c r="N39" s="19"/>
      <c r="O39" s="813"/>
    </row>
    <row r="40" spans="1:15" s="22" customFormat="1" ht="13.15" customHeight="1" x14ac:dyDescent="0.2">
      <c r="A40" s="87">
        <v>54</v>
      </c>
      <c r="B40" s="61" t="s">
        <v>135</v>
      </c>
      <c r="C40" s="834">
        <v>505</v>
      </c>
      <c r="D40" s="677">
        <v>135</v>
      </c>
      <c r="E40" s="833">
        <v>26.930693069306933</v>
      </c>
      <c r="F40" s="677">
        <v>315</v>
      </c>
      <c r="G40" s="833">
        <v>62.376237623762378</v>
      </c>
      <c r="H40" s="677">
        <v>20</v>
      </c>
      <c r="I40" s="833">
        <v>3.7623762376237622</v>
      </c>
      <c r="J40" s="677">
        <v>35</v>
      </c>
      <c r="K40" s="833">
        <v>6.9306930693069315</v>
      </c>
      <c r="L40" s="928">
        <v>0</v>
      </c>
      <c r="M40" s="760">
        <v>0</v>
      </c>
      <c r="N40" s="19"/>
      <c r="O40" s="813"/>
    </row>
    <row r="41" spans="1:15" s="22" customFormat="1" ht="13.15" customHeight="1" x14ac:dyDescent="0.2">
      <c r="A41" s="87">
        <v>55</v>
      </c>
      <c r="B41" s="61" t="s">
        <v>166</v>
      </c>
      <c r="C41" s="834">
        <v>2405</v>
      </c>
      <c r="D41" s="677">
        <v>750</v>
      </c>
      <c r="E41" s="833">
        <v>31.198003327787021</v>
      </c>
      <c r="F41" s="677">
        <v>1270</v>
      </c>
      <c r="G41" s="833">
        <v>52.787021630615641</v>
      </c>
      <c r="H41" s="677">
        <v>160</v>
      </c>
      <c r="I41" s="833">
        <v>6.6555740432612307</v>
      </c>
      <c r="J41" s="677">
        <v>180</v>
      </c>
      <c r="K41" s="833">
        <v>7.445923460898503</v>
      </c>
      <c r="L41" s="928">
        <v>45</v>
      </c>
      <c r="M41" s="760">
        <v>1.9134775374376041</v>
      </c>
      <c r="N41" s="19"/>
      <c r="O41" s="813"/>
    </row>
    <row r="42" spans="1:15" s="22" customFormat="1" ht="13.15" customHeight="1" x14ac:dyDescent="0.2">
      <c r="A42" s="87">
        <v>61</v>
      </c>
      <c r="B42" s="61" t="s">
        <v>64</v>
      </c>
      <c r="C42" s="834">
        <v>1880</v>
      </c>
      <c r="D42" s="677">
        <v>480</v>
      </c>
      <c r="E42" s="833">
        <v>25.665601703940361</v>
      </c>
      <c r="F42" s="677">
        <v>1130</v>
      </c>
      <c r="G42" s="833">
        <v>60.223642172523959</v>
      </c>
      <c r="H42" s="677">
        <v>150</v>
      </c>
      <c r="I42" s="833">
        <v>8.0404685835995728</v>
      </c>
      <c r="J42" s="677">
        <v>110</v>
      </c>
      <c r="K42" s="833">
        <v>5.8572949946751862</v>
      </c>
      <c r="L42" s="928">
        <v>5</v>
      </c>
      <c r="M42" s="760">
        <v>0.21299254526091588</v>
      </c>
      <c r="N42" s="19"/>
      <c r="O42" s="813"/>
    </row>
    <row r="43" spans="1:15" s="22" customFormat="1" ht="13.15" customHeight="1" x14ac:dyDescent="0.2">
      <c r="A43" s="87">
        <v>62</v>
      </c>
      <c r="B43" s="61" t="s">
        <v>65</v>
      </c>
      <c r="C43" s="834">
        <v>770</v>
      </c>
      <c r="D43" s="677">
        <v>175</v>
      </c>
      <c r="E43" s="833">
        <v>22.467532467532468</v>
      </c>
      <c r="F43" s="677">
        <v>520</v>
      </c>
      <c r="G43" s="833">
        <v>67.532467532467535</v>
      </c>
      <c r="H43" s="677">
        <v>50</v>
      </c>
      <c r="I43" s="833">
        <v>6.2337662337662341</v>
      </c>
      <c r="J43" s="677">
        <v>30</v>
      </c>
      <c r="K43" s="833">
        <v>3.7662337662337659</v>
      </c>
      <c r="L43" s="928">
        <v>0</v>
      </c>
      <c r="M43" s="760">
        <v>0</v>
      </c>
      <c r="N43" s="19"/>
      <c r="O43" s="813"/>
    </row>
    <row r="44" spans="1:15" s="22" customFormat="1" ht="13.15" customHeight="1" x14ac:dyDescent="0.2">
      <c r="A44" s="87">
        <v>63</v>
      </c>
      <c r="B44" s="61" t="s">
        <v>66</v>
      </c>
      <c r="C44" s="834">
        <v>445</v>
      </c>
      <c r="D44" s="677">
        <v>120</v>
      </c>
      <c r="E44" s="833">
        <v>26.801801801801801</v>
      </c>
      <c r="F44" s="677">
        <v>280</v>
      </c>
      <c r="G44" s="833">
        <v>63.513513513513509</v>
      </c>
      <c r="H44" s="677">
        <v>30</v>
      </c>
      <c r="I44" s="833">
        <v>6.3063063063063058</v>
      </c>
      <c r="J44" s="677">
        <v>15</v>
      </c>
      <c r="K44" s="833">
        <v>3.3783783783783785</v>
      </c>
      <c r="L44" s="928">
        <v>0</v>
      </c>
      <c r="M44" s="760">
        <v>0</v>
      </c>
      <c r="N44" s="19"/>
      <c r="O44" s="813"/>
    </row>
    <row r="45" spans="1:15" s="22" customFormat="1" ht="13.15" customHeight="1" x14ac:dyDescent="0.2">
      <c r="A45" s="87">
        <v>64</v>
      </c>
      <c r="B45" s="61" t="s">
        <v>67</v>
      </c>
      <c r="C45" s="834">
        <v>250</v>
      </c>
      <c r="D45" s="677">
        <v>45</v>
      </c>
      <c r="E45" s="833">
        <v>18.650793650793652</v>
      </c>
      <c r="F45" s="677">
        <v>185</v>
      </c>
      <c r="G45" s="833">
        <v>74.206349206349216</v>
      </c>
      <c r="H45" s="677">
        <v>5</v>
      </c>
      <c r="I45" s="833">
        <v>2.3809523809523809</v>
      </c>
      <c r="J45" s="677">
        <v>10</v>
      </c>
      <c r="K45" s="833">
        <v>4.7619047619047619</v>
      </c>
      <c r="L45" s="928">
        <v>0</v>
      </c>
      <c r="M45" s="760">
        <v>0</v>
      </c>
      <c r="N45" s="19"/>
      <c r="O45" s="813"/>
    </row>
    <row r="46" spans="1:15" s="22" customFormat="1" ht="13.15" customHeight="1" x14ac:dyDescent="0.2">
      <c r="A46" s="87">
        <v>65</v>
      </c>
      <c r="B46" s="61" t="s">
        <v>68</v>
      </c>
      <c r="C46" s="834">
        <v>470</v>
      </c>
      <c r="D46" s="677">
        <v>110</v>
      </c>
      <c r="E46" s="833">
        <v>23.504273504273502</v>
      </c>
      <c r="F46" s="677">
        <v>305</v>
      </c>
      <c r="G46" s="833">
        <v>65.598290598290603</v>
      </c>
      <c r="H46" s="677">
        <v>20</v>
      </c>
      <c r="I46" s="833">
        <v>4.4871794871794872</v>
      </c>
      <c r="J46" s="677">
        <v>30</v>
      </c>
      <c r="K46" s="833">
        <v>6.4102564102564097</v>
      </c>
      <c r="L46" s="928">
        <v>0</v>
      </c>
      <c r="M46" s="760">
        <v>0</v>
      </c>
      <c r="N46" s="19"/>
      <c r="O46" s="813"/>
    </row>
    <row r="47" spans="1:15" s="22" customFormat="1" ht="13.15" customHeight="1" x14ac:dyDescent="0.2">
      <c r="A47" s="87">
        <v>66</v>
      </c>
      <c r="B47" s="61" t="s">
        <v>69</v>
      </c>
      <c r="C47" s="834">
        <v>1880</v>
      </c>
      <c r="D47" s="677">
        <v>490</v>
      </c>
      <c r="E47" s="833">
        <v>26.130920702501331</v>
      </c>
      <c r="F47" s="677">
        <v>1175</v>
      </c>
      <c r="G47" s="833">
        <v>62.480042575838212</v>
      </c>
      <c r="H47" s="677">
        <v>100</v>
      </c>
      <c r="I47" s="833">
        <v>5.2687599787120805</v>
      </c>
      <c r="J47" s="677">
        <v>105</v>
      </c>
      <c r="K47" s="833">
        <v>5.64129856306546</v>
      </c>
      <c r="L47" s="928">
        <v>10</v>
      </c>
      <c r="M47" s="760">
        <v>0.47897817988291641</v>
      </c>
      <c r="N47" s="19"/>
      <c r="O47" s="813"/>
    </row>
    <row r="48" spans="1:15" s="22" customFormat="1" ht="13.15" customHeight="1" x14ac:dyDescent="0.2">
      <c r="A48" s="87">
        <v>71</v>
      </c>
      <c r="B48" s="61" t="s">
        <v>70</v>
      </c>
      <c r="C48" s="834">
        <v>1360</v>
      </c>
      <c r="D48" s="677">
        <v>360</v>
      </c>
      <c r="E48" s="833">
        <v>26.583210603829162</v>
      </c>
      <c r="F48" s="677">
        <v>830</v>
      </c>
      <c r="G48" s="833">
        <v>61.119293078055968</v>
      </c>
      <c r="H48" s="677">
        <v>75</v>
      </c>
      <c r="I48" s="833">
        <v>5.4491899852724597</v>
      </c>
      <c r="J48" s="677">
        <v>90</v>
      </c>
      <c r="K48" s="833">
        <v>6.7746686303387333</v>
      </c>
      <c r="L48" s="928">
        <v>0</v>
      </c>
      <c r="M48" s="760">
        <v>7.3637702503681887E-2</v>
      </c>
      <c r="N48" s="19"/>
      <c r="O48" s="813"/>
    </row>
    <row r="49" spans="1:17" s="22" customFormat="1" ht="13.15" customHeight="1" x14ac:dyDescent="0.2">
      <c r="A49" s="87">
        <v>72</v>
      </c>
      <c r="B49" s="61" t="s">
        <v>71</v>
      </c>
      <c r="C49" s="834">
        <v>2285</v>
      </c>
      <c r="D49" s="677">
        <v>555</v>
      </c>
      <c r="E49" s="833">
        <v>24.190726159230096</v>
      </c>
      <c r="F49" s="677">
        <v>1465</v>
      </c>
      <c r="G49" s="833">
        <v>64.041994750656173</v>
      </c>
      <c r="H49" s="677">
        <v>140</v>
      </c>
      <c r="I49" s="833">
        <v>6.0367454068241466</v>
      </c>
      <c r="J49" s="677">
        <v>130</v>
      </c>
      <c r="K49" s="833">
        <v>5.6867891513560798</v>
      </c>
      <c r="L49" s="928">
        <v>0</v>
      </c>
      <c r="M49" s="760">
        <v>4.3744531933508315E-2</v>
      </c>
      <c r="N49" s="19"/>
      <c r="O49" s="813"/>
    </row>
    <row r="50" spans="1:17" s="22" customFormat="1" ht="13.15" customHeight="1" x14ac:dyDescent="0.2">
      <c r="A50" s="87">
        <v>81</v>
      </c>
      <c r="B50" s="61" t="s">
        <v>5</v>
      </c>
      <c r="C50" s="834">
        <v>1110</v>
      </c>
      <c r="D50" s="677">
        <v>325</v>
      </c>
      <c r="E50" s="833">
        <v>29.215509467989182</v>
      </c>
      <c r="F50" s="677">
        <v>625</v>
      </c>
      <c r="G50" s="833">
        <v>56.266907123534715</v>
      </c>
      <c r="H50" s="677">
        <v>65</v>
      </c>
      <c r="I50" s="833">
        <v>5.8611361587015329</v>
      </c>
      <c r="J50" s="677">
        <v>90</v>
      </c>
      <c r="K50" s="833">
        <v>8.2055906221821466</v>
      </c>
      <c r="L50" s="928">
        <v>5</v>
      </c>
      <c r="M50" s="760">
        <v>0.45085662759242562</v>
      </c>
      <c r="N50" s="19"/>
      <c r="O50" s="813"/>
    </row>
    <row r="51" spans="1:17" s="22" customFormat="1" ht="13.15" customHeight="1" x14ac:dyDescent="0.2">
      <c r="A51" s="87">
        <v>82</v>
      </c>
      <c r="B51" s="61" t="s">
        <v>72</v>
      </c>
      <c r="C51" s="834">
        <v>1965</v>
      </c>
      <c r="D51" s="677">
        <v>555</v>
      </c>
      <c r="E51" s="833">
        <v>28.323993886907793</v>
      </c>
      <c r="F51" s="677">
        <v>1130</v>
      </c>
      <c r="G51" s="833">
        <v>57.564951604686712</v>
      </c>
      <c r="H51" s="677">
        <v>140</v>
      </c>
      <c r="I51" s="833">
        <v>7.0300560366785527</v>
      </c>
      <c r="J51" s="677">
        <v>120</v>
      </c>
      <c r="K51" s="833">
        <v>6.1130922058074377</v>
      </c>
      <c r="L51" s="928">
        <v>20</v>
      </c>
      <c r="M51" s="760">
        <v>0.96790626591951101</v>
      </c>
      <c r="N51" s="19"/>
      <c r="O51" s="813"/>
    </row>
    <row r="52" spans="1:17" s="22" customFormat="1" ht="13.15" customHeight="1" x14ac:dyDescent="0.2">
      <c r="A52" s="87">
        <v>83</v>
      </c>
      <c r="B52" s="61" t="s">
        <v>73</v>
      </c>
      <c r="C52" s="834">
        <v>1330</v>
      </c>
      <c r="D52" s="677">
        <v>350</v>
      </c>
      <c r="E52" s="833">
        <v>26.145755071374904</v>
      </c>
      <c r="F52" s="677">
        <v>755</v>
      </c>
      <c r="G52" s="833">
        <v>56.574004507888809</v>
      </c>
      <c r="H52" s="677">
        <v>125</v>
      </c>
      <c r="I52" s="833">
        <v>9.5416979714500378</v>
      </c>
      <c r="J52" s="677">
        <v>100</v>
      </c>
      <c r="K52" s="833">
        <v>7.5131480090157767</v>
      </c>
      <c r="L52" s="928">
        <v>5</v>
      </c>
      <c r="M52" s="760">
        <v>0.22539444027047331</v>
      </c>
      <c r="N52" s="19"/>
      <c r="O52" s="813"/>
    </row>
    <row r="53" spans="1:17" s="22" customFormat="1" ht="13.15" customHeight="1" x14ac:dyDescent="0.2">
      <c r="A53" s="87">
        <v>91</v>
      </c>
      <c r="B53" s="61" t="s">
        <v>74</v>
      </c>
      <c r="C53" s="834">
        <v>1140</v>
      </c>
      <c r="D53" s="677">
        <v>355</v>
      </c>
      <c r="E53" s="833">
        <v>31.288343558282211</v>
      </c>
      <c r="F53" s="677">
        <v>600</v>
      </c>
      <c r="G53" s="833">
        <v>52.410166520595972</v>
      </c>
      <c r="H53" s="677">
        <v>95</v>
      </c>
      <c r="I53" s="833">
        <v>8.3260297984224358</v>
      </c>
      <c r="J53" s="677">
        <v>80</v>
      </c>
      <c r="K53" s="833">
        <v>7.0113935144609991</v>
      </c>
      <c r="L53" s="928">
        <v>10</v>
      </c>
      <c r="M53" s="760">
        <v>0.9640666082383873</v>
      </c>
      <c r="N53" s="19"/>
      <c r="O53" s="813"/>
    </row>
    <row r="54" spans="1:17" s="22" customFormat="1" ht="13.15" customHeight="1" x14ac:dyDescent="0.2">
      <c r="A54" s="87">
        <v>92</v>
      </c>
      <c r="B54" s="61" t="s">
        <v>75</v>
      </c>
      <c r="C54" s="834">
        <v>275</v>
      </c>
      <c r="D54" s="677">
        <v>75</v>
      </c>
      <c r="E54" s="833">
        <v>28.102189781021895</v>
      </c>
      <c r="F54" s="677">
        <v>5</v>
      </c>
      <c r="G54" s="833">
        <v>2.5547445255474455</v>
      </c>
      <c r="H54" s="677">
        <v>5</v>
      </c>
      <c r="I54" s="833">
        <v>1.824817518248175</v>
      </c>
      <c r="J54" s="677">
        <v>5</v>
      </c>
      <c r="K54" s="833">
        <v>1.4598540145985401</v>
      </c>
      <c r="L54" s="928">
        <v>180</v>
      </c>
      <c r="M54" s="760">
        <v>66.058394160583944</v>
      </c>
      <c r="N54" s="19"/>
      <c r="O54" s="813"/>
    </row>
    <row r="55" spans="1:17" s="22" customFormat="1" ht="13.15" customHeight="1" x14ac:dyDescent="0.2">
      <c r="A55" s="87">
        <v>93</v>
      </c>
      <c r="B55" s="61" t="s">
        <v>76</v>
      </c>
      <c r="C55" s="834">
        <v>1270</v>
      </c>
      <c r="D55" s="677">
        <v>355</v>
      </c>
      <c r="E55" s="833">
        <v>27.874015748031493</v>
      </c>
      <c r="F55" s="677">
        <v>735</v>
      </c>
      <c r="G55" s="833">
        <v>57.795275590551178</v>
      </c>
      <c r="H55" s="677">
        <v>75</v>
      </c>
      <c r="I55" s="833">
        <v>6.0629921259842519</v>
      </c>
      <c r="J55" s="677">
        <v>95</v>
      </c>
      <c r="K55" s="833">
        <v>7.6377952755905518</v>
      </c>
      <c r="L55" s="928">
        <v>10</v>
      </c>
      <c r="M55" s="760">
        <v>0.62992125984251968</v>
      </c>
      <c r="N55" s="19"/>
      <c r="O55" s="813"/>
    </row>
    <row r="56" spans="1:17" s="22" customFormat="1" ht="13.15" customHeight="1" x14ac:dyDescent="0.2">
      <c r="A56" s="87">
        <v>94</v>
      </c>
      <c r="B56" s="61" t="s">
        <v>77</v>
      </c>
      <c r="C56" s="834">
        <v>1845</v>
      </c>
      <c r="D56" s="677">
        <v>470</v>
      </c>
      <c r="E56" s="833">
        <v>25.556158437330438</v>
      </c>
      <c r="F56" s="677">
        <v>1115</v>
      </c>
      <c r="G56" s="833">
        <v>60.499186109603912</v>
      </c>
      <c r="H56" s="677">
        <v>145</v>
      </c>
      <c r="I56" s="833">
        <v>7.9218665219750406</v>
      </c>
      <c r="J56" s="677">
        <v>95</v>
      </c>
      <c r="K56" s="833">
        <v>5.1546391752577314</v>
      </c>
      <c r="L56" s="928">
        <v>15</v>
      </c>
      <c r="M56" s="760">
        <v>0.86814975583288123</v>
      </c>
      <c r="N56" s="19"/>
      <c r="O56" s="813"/>
      <c r="Q56" s="799" t="s">
        <v>349</v>
      </c>
    </row>
    <row r="57" spans="1:17" s="22" customFormat="1" ht="13.15" customHeight="1" x14ac:dyDescent="0.2">
      <c r="A57" s="87">
        <v>101</v>
      </c>
      <c r="B57" s="61" t="s">
        <v>78</v>
      </c>
      <c r="C57" s="834">
        <v>2505</v>
      </c>
      <c r="D57" s="677">
        <v>615</v>
      </c>
      <c r="E57" s="833">
        <v>24.531312325488631</v>
      </c>
      <c r="F57" s="677">
        <v>1570</v>
      </c>
      <c r="G57" s="833">
        <v>62.704427602712407</v>
      </c>
      <c r="H57" s="677">
        <v>130</v>
      </c>
      <c r="I57" s="833">
        <v>5.1854806541683285</v>
      </c>
      <c r="J57" s="677">
        <v>175</v>
      </c>
      <c r="K57" s="833">
        <v>6.9006781013163137</v>
      </c>
      <c r="L57" s="928">
        <v>15</v>
      </c>
      <c r="M57" s="760">
        <v>0.67810131631431991</v>
      </c>
      <c r="N57" s="19"/>
      <c r="O57" s="813"/>
    </row>
    <row r="58" spans="1:17" s="22" customFormat="1" ht="13.15" customHeight="1" x14ac:dyDescent="0.2">
      <c r="A58" s="87">
        <v>102</v>
      </c>
      <c r="B58" s="61" t="s">
        <v>79</v>
      </c>
      <c r="C58" s="834">
        <v>90</v>
      </c>
      <c r="D58" s="677">
        <v>25</v>
      </c>
      <c r="E58" s="833">
        <v>28.40909090909091</v>
      </c>
      <c r="F58" s="677">
        <v>55</v>
      </c>
      <c r="G58" s="833">
        <v>61.363636363636367</v>
      </c>
      <c r="H58" s="677">
        <v>5</v>
      </c>
      <c r="I58" s="833">
        <v>6.8181818181818175</v>
      </c>
      <c r="J58" s="677">
        <v>5</v>
      </c>
      <c r="K58" s="833">
        <v>3.4090909090909087</v>
      </c>
      <c r="L58" s="928">
        <v>0</v>
      </c>
      <c r="M58" s="760">
        <v>0</v>
      </c>
      <c r="N58" s="19"/>
      <c r="O58" s="813"/>
    </row>
    <row r="59" spans="1:17" s="22" customFormat="1" ht="13.15" customHeight="1" x14ac:dyDescent="0.2">
      <c r="A59" s="87">
        <v>103</v>
      </c>
      <c r="B59" s="61" t="s">
        <v>80</v>
      </c>
      <c r="C59" s="834">
        <v>600</v>
      </c>
      <c r="D59" s="677">
        <v>145</v>
      </c>
      <c r="E59" s="833">
        <v>24.040066777963272</v>
      </c>
      <c r="F59" s="677">
        <v>395</v>
      </c>
      <c r="G59" s="833">
        <v>65.776293823038401</v>
      </c>
      <c r="H59" s="677">
        <v>30</v>
      </c>
      <c r="I59" s="833">
        <v>4.8414023372287147</v>
      </c>
      <c r="J59" s="677">
        <v>30</v>
      </c>
      <c r="K59" s="833">
        <v>5.0083472454090154</v>
      </c>
      <c r="L59" s="928">
        <v>0</v>
      </c>
      <c r="M59" s="760">
        <v>0.333889816360601</v>
      </c>
      <c r="N59" s="19"/>
      <c r="O59" s="813"/>
    </row>
    <row r="60" spans="1:17" s="22" customFormat="1" ht="13.15" customHeight="1" x14ac:dyDescent="0.2">
      <c r="A60" s="87">
        <v>105</v>
      </c>
      <c r="B60" s="61" t="s">
        <v>81</v>
      </c>
      <c r="C60" s="834">
        <v>430</v>
      </c>
      <c r="D60" s="677">
        <v>90</v>
      </c>
      <c r="E60" s="833">
        <v>21.495327102803738</v>
      </c>
      <c r="F60" s="677">
        <v>280</v>
      </c>
      <c r="G60" s="833">
        <v>65.420560747663544</v>
      </c>
      <c r="H60" s="677">
        <v>25</v>
      </c>
      <c r="I60" s="833">
        <v>5.8411214953271031</v>
      </c>
      <c r="J60" s="677">
        <v>30</v>
      </c>
      <c r="K60" s="833">
        <v>7.009345794392523</v>
      </c>
      <c r="L60" s="928">
        <v>0</v>
      </c>
      <c r="M60" s="760">
        <v>0.23364485981308408</v>
      </c>
      <c r="N60" s="19"/>
      <c r="O60" s="813"/>
    </row>
    <row r="61" spans="1:17" s="22" customFormat="1" ht="13.15" customHeight="1" x14ac:dyDescent="0.2">
      <c r="A61" s="87">
        <v>106</v>
      </c>
      <c r="B61" s="61" t="s">
        <v>82</v>
      </c>
      <c r="C61" s="834">
        <v>800</v>
      </c>
      <c r="D61" s="677">
        <v>205</v>
      </c>
      <c r="E61" s="833">
        <v>25.939849624060152</v>
      </c>
      <c r="F61" s="677">
        <v>445</v>
      </c>
      <c r="G61" s="833">
        <v>55.513784461152881</v>
      </c>
      <c r="H61" s="677">
        <v>60</v>
      </c>
      <c r="I61" s="833">
        <v>7.644110275689223</v>
      </c>
      <c r="J61" s="677">
        <v>85</v>
      </c>
      <c r="K61" s="833">
        <v>10.526315789473683</v>
      </c>
      <c r="L61" s="928">
        <v>0</v>
      </c>
      <c r="M61" s="760">
        <v>0.25062656641604009</v>
      </c>
      <c r="N61" s="19"/>
      <c r="O61" s="813"/>
    </row>
    <row r="62" spans="1:17" s="22" customFormat="1" ht="13.15" customHeight="1" x14ac:dyDescent="0.2">
      <c r="A62" s="87">
        <v>107</v>
      </c>
      <c r="B62" s="61" t="s">
        <v>83</v>
      </c>
      <c r="C62" s="834">
        <v>1740</v>
      </c>
      <c r="D62" s="677">
        <v>415</v>
      </c>
      <c r="E62" s="833">
        <v>23.765786452353616</v>
      </c>
      <c r="F62" s="677">
        <v>1120</v>
      </c>
      <c r="G62" s="833">
        <v>64.236509758897824</v>
      </c>
      <c r="H62" s="677">
        <v>95</v>
      </c>
      <c r="I62" s="833">
        <v>5.5109070034443164</v>
      </c>
      <c r="J62" s="677">
        <v>110</v>
      </c>
      <c r="K62" s="833">
        <v>6.2571756601607351</v>
      </c>
      <c r="L62" s="928">
        <v>5</v>
      </c>
      <c r="M62" s="760">
        <v>0.22962112514351321</v>
      </c>
      <c r="N62" s="19"/>
      <c r="O62" s="813"/>
    </row>
    <row r="63" spans="1:17" s="22" customFormat="1" ht="13.15" customHeight="1" x14ac:dyDescent="0.2">
      <c r="A63" s="87">
        <v>108</v>
      </c>
      <c r="B63" s="61" t="s">
        <v>84</v>
      </c>
      <c r="C63" s="834">
        <v>880</v>
      </c>
      <c r="D63" s="677">
        <v>225</v>
      </c>
      <c r="E63" s="833">
        <v>25.795454545454543</v>
      </c>
      <c r="F63" s="677">
        <v>515</v>
      </c>
      <c r="G63" s="833">
        <v>58.295454545454547</v>
      </c>
      <c r="H63" s="677">
        <v>55</v>
      </c>
      <c r="I63" s="833">
        <v>6.3636363636363633</v>
      </c>
      <c r="J63" s="677">
        <v>80</v>
      </c>
      <c r="K63" s="833">
        <v>9.2045454545454533</v>
      </c>
      <c r="L63" s="928">
        <v>5</v>
      </c>
      <c r="M63" s="760">
        <v>0.34090909090909088</v>
      </c>
      <c r="N63" s="19"/>
      <c r="O63" s="813"/>
    </row>
    <row r="64" spans="1:17" s="22" customFormat="1" ht="13.15" customHeight="1" x14ac:dyDescent="0.2">
      <c r="A64" s="87">
        <v>109</v>
      </c>
      <c r="B64" s="61" t="s">
        <v>145</v>
      </c>
      <c r="C64" s="834">
        <v>375</v>
      </c>
      <c r="D64" s="677">
        <v>85</v>
      </c>
      <c r="E64" s="833">
        <v>22.400000000000002</v>
      </c>
      <c r="F64" s="677">
        <v>260</v>
      </c>
      <c r="G64" s="833">
        <v>69.066666666666663</v>
      </c>
      <c r="H64" s="677">
        <v>15</v>
      </c>
      <c r="I64" s="833">
        <v>3.7333333333333338</v>
      </c>
      <c r="J64" s="677">
        <v>20</v>
      </c>
      <c r="K64" s="833">
        <v>4.8</v>
      </c>
      <c r="L64" s="928">
        <v>0</v>
      </c>
      <c r="M64" s="760">
        <v>0</v>
      </c>
      <c r="N64" s="19"/>
      <c r="O64" s="813"/>
    </row>
    <row r="65" spans="1:16" s="22" customFormat="1" ht="13.15" customHeight="1" x14ac:dyDescent="0.2">
      <c r="A65" s="87">
        <v>111</v>
      </c>
      <c r="B65" s="61" t="s">
        <v>85</v>
      </c>
      <c r="C65" s="834">
        <v>3880</v>
      </c>
      <c r="D65" s="677">
        <v>1360</v>
      </c>
      <c r="E65" s="833">
        <v>35.025773195876283</v>
      </c>
      <c r="F65" s="677">
        <v>1885</v>
      </c>
      <c r="G65" s="833">
        <v>48.634020618556697</v>
      </c>
      <c r="H65" s="677">
        <v>245</v>
      </c>
      <c r="I65" s="833">
        <v>6.34020618556701</v>
      </c>
      <c r="J65" s="677">
        <v>375</v>
      </c>
      <c r="K65" s="833">
        <v>9.7164948453608257</v>
      </c>
      <c r="L65" s="928">
        <v>10</v>
      </c>
      <c r="M65" s="760">
        <v>0.28350515463917525</v>
      </c>
      <c r="N65" s="19"/>
      <c r="O65" s="813"/>
    </row>
    <row r="66" spans="1:16" s="22" customFormat="1" ht="13.15" customHeight="1" x14ac:dyDescent="0.2">
      <c r="A66" s="87">
        <v>112</v>
      </c>
      <c r="B66" s="61" t="s">
        <v>86</v>
      </c>
      <c r="C66" s="834">
        <v>4425</v>
      </c>
      <c r="D66" s="677">
        <v>1500</v>
      </c>
      <c r="E66" s="833">
        <v>33.883363471971066</v>
      </c>
      <c r="F66" s="677">
        <v>2245</v>
      </c>
      <c r="G66" s="833">
        <v>50.745931283905968</v>
      </c>
      <c r="H66" s="677">
        <v>270</v>
      </c>
      <c r="I66" s="833">
        <v>6.1482820976491857</v>
      </c>
      <c r="J66" s="677">
        <v>395</v>
      </c>
      <c r="K66" s="833">
        <v>8.9285714285714288</v>
      </c>
      <c r="L66" s="928">
        <v>15</v>
      </c>
      <c r="M66" s="760">
        <v>0.29385171790235082</v>
      </c>
      <c r="N66" s="19"/>
      <c r="O66" s="813"/>
    </row>
    <row r="67" spans="1:16" s="22" customFormat="1" ht="13.15" customHeight="1" x14ac:dyDescent="0.2">
      <c r="A67" s="87">
        <v>113</v>
      </c>
      <c r="B67" s="61" t="s">
        <v>87</v>
      </c>
      <c r="C67" s="834">
        <v>385</v>
      </c>
      <c r="D67" s="677">
        <v>110</v>
      </c>
      <c r="E67" s="833">
        <v>29.015544041450774</v>
      </c>
      <c r="F67" s="677">
        <v>225</v>
      </c>
      <c r="G67" s="833">
        <v>58.031088082901547</v>
      </c>
      <c r="H67" s="677">
        <v>30</v>
      </c>
      <c r="I67" s="833">
        <v>7.5129533678756477</v>
      </c>
      <c r="J67" s="677">
        <v>20</v>
      </c>
      <c r="K67" s="833">
        <v>5.4404145077720205</v>
      </c>
      <c r="L67" s="928">
        <v>0</v>
      </c>
      <c r="M67" s="760">
        <v>0</v>
      </c>
      <c r="N67" s="19"/>
      <c r="O67" s="813"/>
    </row>
    <row r="68" spans="1:16" s="22" customFormat="1" ht="13.15" customHeight="1" x14ac:dyDescent="0.2">
      <c r="A68" s="87">
        <v>121</v>
      </c>
      <c r="B68" s="61" t="s">
        <v>61</v>
      </c>
      <c r="C68" s="834">
        <v>5170</v>
      </c>
      <c r="D68" s="677">
        <v>1855</v>
      </c>
      <c r="E68" s="833">
        <v>35.855263157894733</v>
      </c>
      <c r="F68" s="677">
        <v>2395</v>
      </c>
      <c r="G68" s="833">
        <v>46.342879256965944</v>
      </c>
      <c r="H68" s="677">
        <v>295</v>
      </c>
      <c r="I68" s="833">
        <v>5.6888544891640862</v>
      </c>
      <c r="J68" s="677">
        <v>600</v>
      </c>
      <c r="K68" s="833">
        <v>11.648606811145511</v>
      </c>
      <c r="L68" s="928">
        <v>25</v>
      </c>
      <c r="M68" s="760">
        <v>0.46439628482972134</v>
      </c>
      <c r="N68" s="19"/>
      <c r="O68" s="813"/>
    </row>
    <row r="69" spans="1:16" s="22" customFormat="1" ht="13.15" customHeight="1" x14ac:dyDescent="0.2">
      <c r="A69" s="87">
        <v>122</v>
      </c>
      <c r="B69" s="61" t="s">
        <v>62</v>
      </c>
      <c r="C69" s="834">
        <v>4470</v>
      </c>
      <c r="D69" s="677">
        <v>1405</v>
      </c>
      <c r="E69" s="833">
        <v>31.468218442256042</v>
      </c>
      <c r="F69" s="677">
        <v>2320</v>
      </c>
      <c r="G69" s="833">
        <v>51.880035810205904</v>
      </c>
      <c r="H69" s="677">
        <v>315</v>
      </c>
      <c r="I69" s="833">
        <v>7.094897045658012</v>
      </c>
      <c r="J69" s="677">
        <v>415</v>
      </c>
      <c r="K69" s="833">
        <v>9.3330349149507601</v>
      </c>
      <c r="L69" s="928">
        <v>10</v>
      </c>
      <c r="M69" s="760">
        <v>0.22381378692927484</v>
      </c>
      <c r="N69" s="19"/>
      <c r="O69" s="813"/>
    </row>
    <row r="70" spans="1:16" s="22" customFormat="1" ht="13.15" customHeight="1" x14ac:dyDescent="0.2">
      <c r="A70" s="87">
        <v>123</v>
      </c>
      <c r="B70" s="61" t="s">
        <v>63</v>
      </c>
      <c r="C70" s="834">
        <v>2090</v>
      </c>
      <c r="D70" s="677">
        <v>545</v>
      </c>
      <c r="E70" s="833">
        <v>26.172248803827753</v>
      </c>
      <c r="F70" s="677">
        <v>1240</v>
      </c>
      <c r="G70" s="833">
        <v>59.282296650717704</v>
      </c>
      <c r="H70" s="677">
        <v>130</v>
      </c>
      <c r="I70" s="833">
        <v>6.3157894736842106</v>
      </c>
      <c r="J70" s="677">
        <v>155</v>
      </c>
      <c r="K70" s="833">
        <v>7.3205741626794261</v>
      </c>
      <c r="L70" s="928">
        <v>20</v>
      </c>
      <c r="M70" s="760">
        <v>0.90909090909090906</v>
      </c>
      <c r="N70" s="19"/>
      <c r="O70" s="813"/>
    </row>
    <row r="71" spans="1:16" s="22" customFormat="1" ht="12.6" customHeight="1" x14ac:dyDescent="0.2">
      <c r="A71" s="87"/>
      <c r="B71" s="61"/>
      <c r="C71" s="760"/>
      <c r="D71" s="760"/>
      <c r="E71" s="760"/>
      <c r="F71" s="760"/>
      <c r="G71" s="760"/>
      <c r="H71" s="760"/>
      <c r="I71" s="760"/>
      <c r="J71" s="760"/>
      <c r="K71" s="760"/>
      <c r="L71" s="816"/>
      <c r="M71" s="760"/>
      <c r="N71" s="19"/>
      <c r="O71" s="813"/>
    </row>
    <row r="72" spans="1:16" s="29" customFormat="1" ht="13.15" customHeight="1" x14ac:dyDescent="0.2">
      <c r="A72" s="230">
        <v>1</v>
      </c>
      <c r="B72" s="86" t="s">
        <v>2</v>
      </c>
      <c r="C72" s="130">
        <v>12985</v>
      </c>
      <c r="D72" s="130">
        <v>5655</v>
      </c>
      <c r="E72" s="760">
        <v>43.558943558943561</v>
      </c>
      <c r="F72" s="130">
        <v>5170</v>
      </c>
      <c r="G72" s="646">
        <v>39.816739816739819</v>
      </c>
      <c r="H72" s="130">
        <v>875</v>
      </c>
      <c r="I72" s="760">
        <v>6.7452067452067457</v>
      </c>
      <c r="J72" s="130">
        <v>1205</v>
      </c>
      <c r="K72" s="833">
        <v>9.2785092785092775</v>
      </c>
      <c r="L72" s="677">
        <v>80</v>
      </c>
      <c r="M72" s="646">
        <v>0.60060060060060061</v>
      </c>
      <c r="N72" s="19"/>
      <c r="O72" s="813"/>
    </row>
    <row r="73" spans="1:16" s="29" customFormat="1" ht="13.15" customHeight="1" x14ac:dyDescent="0.2">
      <c r="A73" s="230">
        <v>2</v>
      </c>
      <c r="B73" s="86" t="s">
        <v>6</v>
      </c>
      <c r="C73" s="245">
        <v>14875</v>
      </c>
      <c r="D73" s="245">
        <v>4260</v>
      </c>
      <c r="E73" s="760">
        <v>28.635782962415114</v>
      </c>
      <c r="F73" s="245">
        <v>7515</v>
      </c>
      <c r="G73" s="646">
        <v>50.527802057419478</v>
      </c>
      <c r="H73" s="245">
        <v>1290</v>
      </c>
      <c r="I73" s="760">
        <v>8.6667114906205871</v>
      </c>
      <c r="J73" s="245">
        <v>1585</v>
      </c>
      <c r="K73" s="833">
        <v>10.650171451623748</v>
      </c>
      <c r="L73" s="677">
        <v>225</v>
      </c>
      <c r="M73" s="646">
        <v>1.5195320379210651</v>
      </c>
      <c r="N73" s="19"/>
      <c r="O73" s="813"/>
    </row>
    <row r="74" spans="1:16" s="29" customFormat="1" ht="13.15" customHeight="1" x14ac:dyDescent="0.2">
      <c r="A74" s="230">
        <v>3</v>
      </c>
      <c r="B74" s="86" t="s">
        <v>10</v>
      </c>
      <c r="C74" s="245">
        <v>17480</v>
      </c>
      <c r="D74" s="245">
        <v>5795</v>
      </c>
      <c r="E74" s="760">
        <v>33.152173913043477</v>
      </c>
      <c r="F74" s="245">
        <v>8750</v>
      </c>
      <c r="G74" s="646">
        <v>50.068649885583525</v>
      </c>
      <c r="H74" s="245">
        <v>1205</v>
      </c>
      <c r="I74" s="760">
        <v>6.9050343249427923</v>
      </c>
      <c r="J74" s="245">
        <v>1610</v>
      </c>
      <c r="K74" s="833">
        <v>9.2105263157894726</v>
      </c>
      <c r="L74" s="677">
        <v>115</v>
      </c>
      <c r="M74" s="646">
        <v>0.66361556064073224</v>
      </c>
      <c r="N74" s="19"/>
      <c r="O74" s="813"/>
    </row>
    <row r="75" spans="1:16" s="29" customFormat="1" ht="13.15" customHeight="1" x14ac:dyDescent="0.2">
      <c r="A75" s="230">
        <v>4</v>
      </c>
      <c r="B75" s="86" t="s">
        <v>3</v>
      </c>
      <c r="C75" s="245">
        <v>15135</v>
      </c>
      <c r="D75" s="245">
        <v>4520</v>
      </c>
      <c r="E75" s="760">
        <v>29.854000132126579</v>
      </c>
      <c r="F75" s="245">
        <v>8035</v>
      </c>
      <c r="G75" s="646">
        <v>53.075246085750152</v>
      </c>
      <c r="H75" s="245">
        <v>1080</v>
      </c>
      <c r="I75" s="760">
        <v>7.1282288432318168</v>
      </c>
      <c r="J75" s="245">
        <v>1285</v>
      </c>
      <c r="K75" s="833">
        <v>8.4759199312941806</v>
      </c>
      <c r="L75" s="677">
        <v>220</v>
      </c>
      <c r="M75" s="646">
        <v>1.4666050075972781</v>
      </c>
      <c r="N75" s="19"/>
      <c r="O75" s="813"/>
    </row>
    <row r="76" spans="1:16" s="29" customFormat="1" ht="13.15" customHeight="1" x14ac:dyDescent="0.2">
      <c r="A76" s="230">
        <v>5</v>
      </c>
      <c r="B76" s="86" t="s">
        <v>7</v>
      </c>
      <c r="C76" s="245">
        <v>9000</v>
      </c>
      <c r="D76" s="245">
        <v>2505</v>
      </c>
      <c r="E76" s="760">
        <v>27.830241084323966</v>
      </c>
      <c r="F76" s="245">
        <v>5185</v>
      </c>
      <c r="G76" s="646">
        <v>57.582490834351738</v>
      </c>
      <c r="H76" s="245">
        <v>615</v>
      </c>
      <c r="I76" s="760">
        <v>6.8103544050661036</v>
      </c>
      <c r="J76" s="245">
        <v>645</v>
      </c>
      <c r="K76" s="833">
        <v>7.1880902121986443</v>
      </c>
      <c r="L76" s="677">
        <v>55</v>
      </c>
      <c r="M76" s="646">
        <v>0.58882346405954888</v>
      </c>
      <c r="N76" s="19"/>
      <c r="O76" s="813"/>
      <c r="P76" s="29" t="s">
        <v>349</v>
      </c>
    </row>
    <row r="77" spans="1:16" s="29" customFormat="1" ht="13.15" customHeight="1" x14ac:dyDescent="0.2">
      <c r="A77" s="230">
        <v>6</v>
      </c>
      <c r="B77" s="86" t="s">
        <v>11</v>
      </c>
      <c r="C77" s="245">
        <v>5690</v>
      </c>
      <c r="D77" s="245">
        <v>1420</v>
      </c>
      <c r="E77" s="760">
        <v>24.986821296784399</v>
      </c>
      <c r="F77" s="245">
        <v>3600</v>
      </c>
      <c r="G77" s="646">
        <v>63.27534703918468</v>
      </c>
      <c r="H77" s="245">
        <v>355</v>
      </c>
      <c r="I77" s="760">
        <v>6.2027763134774201</v>
      </c>
      <c r="J77" s="245">
        <v>300</v>
      </c>
      <c r="K77" s="833">
        <v>5.3066244948163765</v>
      </c>
      <c r="L77" s="677">
        <v>15</v>
      </c>
      <c r="M77" s="646">
        <v>0.22843085573712882</v>
      </c>
      <c r="N77" s="19"/>
      <c r="O77" s="813"/>
    </row>
    <row r="78" spans="1:16" s="29" customFormat="1" ht="13.15" customHeight="1" x14ac:dyDescent="0.2">
      <c r="A78" s="230">
        <v>7</v>
      </c>
      <c r="B78" s="86" t="s">
        <v>4</v>
      </c>
      <c r="C78" s="245">
        <v>3645</v>
      </c>
      <c r="D78" s="245">
        <v>915</v>
      </c>
      <c r="E78" s="760">
        <v>25.082327113062568</v>
      </c>
      <c r="F78" s="245">
        <v>2295</v>
      </c>
      <c r="G78" s="646">
        <v>62.95279912184413</v>
      </c>
      <c r="H78" s="245">
        <v>210</v>
      </c>
      <c r="I78" s="760">
        <v>5.8177826564215147</v>
      </c>
      <c r="J78" s="245">
        <v>220</v>
      </c>
      <c r="K78" s="833">
        <v>6.0922063666300774</v>
      </c>
      <c r="L78" s="677">
        <v>0</v>
      </c>
      <c r="M78" s="646">
        <v>5.4884742041712405E-2</v>
      </c>
      <c r="N78" s="19"/>
      <c r="O78" s="813"/>
    </row>
    <row r="79" spans="1:16" s="29" customFormat="1" ht="13.15" customHeight="1" x14ac:dyDescent="0.2">
      <c r="A79" s="230">
        <v>8</v>
      </c>
      <c r="B79" s="86" t="s">
        <v>5</v>
      </c>
      <c r="C79" s="245">
        <v>4405</v>
      </c>
      <c r="D79" s="245">
        <v>1230</v>
      </c>
      <c r="E79" s="760">
        <v>27.89007494889848</v>
      </c>
      <c r="F79" s="245">
        <v>2505</v>
      </c>
      <c r="G79" s="646">
        <v>56.938451056098117</v>
      </c>
      <c r="H79" s="245">
        <v>330</v>
      </c>
      <c r="I79" s="760">
        <v>7.4948898478310237</v>
      </c>
      <c r="J79" s="245">
        <v>310</v>
      </c>
      <c r="K79" s="833">
        <v>7.0633658868952978</v>
      </c>
      <c r="L79" s="677">
        <v>25</v>
      </c>
      <c r="M79" s="646">
        <v>0.61321826027708382</v>
      </c>
      <c r="N79" s="19"/>
      <c r="O79" s="813"/>
    </row>
    <row r="80" spans="1:16" s="29" customFormat="1" ht="13.15" customHeight="1" x14ac:dyDescent="0.2">
      <c r="A80" s="230">
        <v>9</v>
      </c>
      <c r="B80" s="86" t="s">
        <v>8</v>
      </c>
      <c r="C80" s="245">
        <v>4530</v>
      </c>
      <c r="D80" s="245">
        <v>1260</v>
      </c>
      <c r="E80" s="760">
        <v>27.804770318021198</v>
      </c>
      <c r="F80" s="245">
        <v>2455</v>
      </c>
      <c r="G80" s="646">
        <v>54.196113074204945</v>
      </c>
      <c r="H80" s="245">
        <v>325</v>
      </c>
      <c r="I80" s="760">
        <v>7.1333922261484091</v>
      </c>
      <c r="J80" s="245">
        <v>275</v>
      </c>
      <c r="K80" s="833">
        <v>6.0954063604240289</v>
      </c>
      <c r="L80" s="677">
        <v>215</v>
      </c>
      <c r="M80" s="646">
        <v>4.7703180212014136</v>
      </c>
      <c r="N80" s="19"/>
      <c r="O80" s="813"/>
    </row>
    <row r="81" spans="1:16" s="29" customFormat="1" ht="13.15" customHeight="1" x14ac:dyDescent="0.2">
      <c r="A81" s="230">
        <v>10</v>
      </c>
      <c r="B81" s="86" t="s">
        <v>9</v>
      </c>
      <c r="C81" s="245">
        <v>7415</v>
      </c>
      <c r="D81" s="245">
        <v>1810</v>
      </c>
      <c r="E81" s="760">
        <v>24.376432519886745</v>
      </c>
      <c r="F81" s="245">
        <v>4635</v>
      </c>
      <c r="G81" s="646">
        <v>62.478090872320344</v>
      </c>
      <c r="H81" s="245">
        <v>415</v>
      </c>
      <c r="I81" s="760">
        <v>5.6222192261021977</v>
      </c>
      <c r="J81" s="245">
        <v>530</v>
      </c>
      <c r="K81" s="833">
        <v>7.1187811783740065</v>
      </c>
      <c r="L81" s="677">
        <v>30</v>
      </c>
      <c r="M81" s="646">
        <v>0.39099366320614803</v>
      </c>
      <c r="N81" s="19"/>
      <c r="O81" s="813"/>
    </row>
    <row r="82" spans="1:16" s="29" customFormat="1" ht="13.15" customHeight="1" x14ac:dyDescent="0.2">
      <c r="A82" s="230">
        <v>11</v>
      </c>
      <c r="B82" s="86" t="s">
        <v>93</v>
      </c>
      <c r="C82" s="245">
        <v>8690</v>
      </c>
      <c r="D82" s="245">
        <v>2970</v>
      </c>
      <c r="E82" s="760">
        <v>34.177215189873415</v>
      </c>
      <c r="F82" s="245">
        <v>4355</v>
      </c>
      <c r="G82" s="646">
        <v>50.12658227848101</v>
      </c>
      <c r="H82" s="245">
        <v>545</v>
      </c>
      <c r="I82" s="760">
        <v>6.2945914844649025</v>
      </c>
      <c r="J82" s="245">
        <v>795</v>
      </c>
      <c r="K82" s="833">
        <v>9.1254315304948221</v>
      </c>
      <c r="L82" s="677">
        <v>25</v>
      </c>
      <c r="M82" s="646">
        <v>0.27617951668584578</v>
      </c>
      <c r="N82" s="19"/>
      <c r="O82" s="813"/>
    </row>
    <row r="83" spans="1:16" s="29" customFormat="1" ht="13.15" customHeight="1" x14ac:dyDescent="0.2">
      <c r="A83" s="230">
        <v>12</v>
      </c>
      <c r="B83" s="86" t="s">
        <v>165</v>
      </c>
      <c r="C83" s="245">
        <v>11725</v>
      </c>
      <c r="D83" s="245">
        <v>3805</v>
      </c>
      <c r="E83" s="760">
        <v>32.457786116322701</v>
      </c>
      <c r="F83" s="245">
        <v>5950</v>
      </c>
      <c r="G83" s="646">
        <v>50.758997100460512</v>
      </c>
      <c r="H83" s="245">
        <v>745</v>
      </c>
      <c r="I83" s="760">
        <v>6.3363465802490193</v>
      </c>
      <c r="J83" s="245">
        <v>1170</v>
      </c>
      <c r="K83" s="833">
        <v>9.9948831656148727</v>
      </c>
      <c r="L83" s="677">
        <v>55</v>
      </c>
      <c r="M83" s="646">
        <v>0.45198703735289103</v>
      </c>
      <c r="N83" s="19"/>
      <c r="O83" s="813"/>
    </row>
    <row r="84" spans="1:16" s="29" customFormat="1" ht="13.15" customHeight="1" x14ac:dyDescent="0.2">
      <c r="A84" s="230"/>
      <c r="B84" s="86"/>
      <c r="C84" s="100"/>
      <c r="D84" s="100"/>
      <c r="E84" s="646"/>
      <c r="F84" s="100"/>
      <c r="G84" s="646"/>
      <c r="H84" s="100"/>
      <c r="I84" s="646"/>
      <c r="J84" s="100"/>
      <c r="K84" s="646"/>
      <c r="L84" s="677"/>
      <c r="M84" s="646"/>
      <c r="N84" s="19"/>
      <c r="O84" s="813"/>
    </row>
    <row r="85" spans="1:16" s="29" customFormat="1" ht="13.15" customHeight="1" x14ac:dyDescent="0.2">
      <c r="A85" s="230"/>
      <c r="B85" s="231" t="s">
        <v>20</v>
      </c>
      <c r="C85" s="831">
        <f>SUM(C72:C83)</f>
        <v>115575</v>
      </c>
      <c r="D85" s="102">
        <f>SUM(D72:D83)</f>
        <v>36145</v>
      </c>
      <c r="E85" s="832">
        <f t="shared" ref="E85" si="0">D85/C85*100</f>
        <v>31.274064460307159</v>
      </c>
      <c r="F85" s="102">
        <f>SUM(F72:F83)</f>
        <v>60450</v>
      </c>
      <c r="G85" s="832">
        <f t="shared" ref="G85" si="1">F85/C85*100</f>
        <v>52.303698896820251</v>
      </c>
      <c r="H85" s="102">
        <f>SUM(H72:H83)</f>
        <v>7990</v>
      </c>
      <c r="I85" s="832">
        <f t="shared" ref="I85" si="2">H85/C85*100</f>
        <v>6.9132597880164388</v>
      </c>
      <c r="J85" s="102">
        <f>SUM(J72:J83)</f>
        <v>9930</v>
      </c>
      <c r="K85" s="832">
        <f t="shared" ref="K85" si="3">J85/C85*100</f>
        <v>8.5918234912394542</v>
      </c>
      <c r="L85" s="583">
        <f>SUM(L72:L83)</f>
        <v>1060</v>
      </c>
      <c r="M85" s="711">
        <f t="shared" ref="M85" si="4">L85/C85*100</f>
        <v>0.91715336361669919</v>
      </c>
      <c r="N85" s="19"/>
      <c r="O85" s="813"/>
      <c r="P85" s="751"/>
    </row>
    <row r="86" spans="1:16" ht="13.15" customHeight="1" x14ac:dyDescent="0.2">
      <c r="A86" s="72"/>
      <c r="B86" s="72"/>
      <c r="C86" s="240"/>
      <c r="D86" s="240"/>
      <c r="E86" s="240"/>
      <c r="F86" s="72"/>
      <c r="G86" s="72"/>
      <c r="H86" s="72"/>
      <c r="I86" s="72"/>
      <c r="J86" s="72"/>
      <c r="K86" s="72"/>
      <c r="L86" s="72"/>
      <c r="M86" s="53"/>
    </row>
    <row r="87" spans="1:16" ht="13.15" customHeight="1" x14ac:dyDescent="0.2">
      <c r="A87" s="55"/>
      <c r="B87" s="55"/>
      <c r="C87" s="64"/>
      <c r="D87" s="64"/>
      <c r="E87" s="64"/>
      <c r="F87" s="64"/>
      <c r="G87" s="64"/>
      <c r="H87" s="55"/>
      <c r="I87" s="55"/>
      <c r="J87" s="55"/>
      <c r="K87" s="55"/>
      <c r="L87" s="55"/>
      <c r="M87" s="520"/>
    </row>
    <row r="88" spans="1:16" ht="13.15" customHeight="1" x14ac:dyDescent="0.2">
      <c r="A88" s="65" t="s">
        <v>219</v>
      </c>
      <c r="B88" s="223"/>
      <c r="C88" s="223"/>
      <c r="D88" s="228"/>
      <c r="E88" s="228"/>
      <c r="F88" s="223"/>
      <c r="G88" s="223"/>
      <c r="H88" s="223"/>
      <c r="I88" s="223"/>
      <c r="J88" s="223"/>
      <c r="K88" s="223"/>
      <c r="M88" s="66" t="s">
        <v>314</v>
      </c>
    </row>
    <row r="89" spans="1:16" ht="13.15" customHeight="1" x14ac:dyDescent="0.2">
      <c r="A89" s="55"/>
      <c r="B89" s="55"/>
      <c r="C89" s="64"/>
      <c r="D89" s="64"/>
      <c r="E89" s="64"/>
      <c r="F89" s="55"/>
      <c r="G89" s="55"/>
      <c r="H89" s="55"/>
      <c r="I89" s="55"/>
      <c r="J89" s="55"/>
      <c r="K89" s="55"/>
      <c r="L89" s="55"/>
      <c r="M89" s="55"/>
    </row>
  </sheetData>
  <phoneticPr fontId="16" type="noConversion"/>
  <hyperlinks>
    <hyperlink ref="M1" location="INHALT!A1" display="INHALT!A1" xr:uid="{198292CD-7312-4633-AF72-2FD960FAED35}"/>
  </hyperlinks>
  <printOptions horizontalCentered="1" gridLines="1"/>
  <pageMargins left="0.59055118110236227" right="0.39370078740157483" top="0.59055118110236227" bottom="0.59055118110236227" header="0.39370078740157483" footer="0.31496062992125984"/>
  <pageSetup paperSize="9" scale="95" firstPageNumber="28" orientation="portrait" useFirstPageNumber="1" r:id="rId1"/>
  <headerFooter alignWithMargins="0">
    <oddFooter>&amp;CSeite &amp;P</oddFooter>
  </headerFooter>
  <rowBreaks count="2" manualBreakCount="2">
    <brk id="56" max="16383" man="1"/>
    <brk id="89"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M116"/>
  <sheetViews>
    <sheetView zoomScale="85" zoomScaleNormal="85" zoomScaleSheetLayoutView="130" workbookViewId="0">
      <pane xSplit="2" ySplit="7" topLeftCell="C8" activePane="bottomRight" state="frozen"/>
      <selection activeCell="A80" sqref="A80:XFD80"/>
      <selection pane="topRight" activeCell="A80" sqref="A80:XFD80"/>
      <selection pane="bottomLeft" activeCell="A80" sqref="A80:XFD80"/>
      <selection pane="bottomRight" activeCell="E11" sqref="E11"/>
    </sheetView>
  </sheetViews>
  <sheetFormatPr baseColWidth="10" defaultRowHeight="12.75" x14ac:dyDescent="0.2"/>
  <cols>
    <col min="1" max="1" width="5.7109375" customWidth="1"/>
    <col min="2" max="2" width="22.140625" customWidth="1"/>
    <col min="3" max="3" width="9.42578125" customWidth="1"/>
    <col min="4" max="7" width="8.7109375" customWidth="1"/>
    <col min="8" max="8" width="9.28515625" customWidth="1"/>
    <col min="9" max="9" width="8.7109375" customWidth="1"/>
  </cols>
  <sheetData>
    <row r="1" spans="1:12" x14ac:dyDescent="0.2">
      <c r="A1" s="1056">
        <v>44196</v>
      </c>
      <c r="B1" s="55"/>
      <c r="C1" s="55"/>
      <c r="D1" s="55"/>
      <c r="E1" s="55"/>
      <c r="F1" s="55"/>
      <c r="G1" s="55"/>
      <c r="H1" s="55"/>
      <c r="I1" s="1070" t="str">
        <f>HYPERLINK("[Kleinräumige Statistik Daten Prototyp.xlsx]INHALT!A1","zum Inhaltsverzeichnis")</f>
        <v>zum Inhaltsverzeichnis</v>
      </c>
    </row>
    <row r="2" spans="1:12" ht="15.75" x14ac:dyDescent="0.25">
      <c r="A2" s="54" t="str">
        <f>CONCATENATE("Bevölkerung der Unterbezirke am ",CONCATENATE(DAY(A1),".",MONTH(A1),".",YEAR(A1)," nach Religionszugehörigkeit"))</f>
        <v>Bevölkerung der Unterbezirke am 31.12.2020 nach Religionszugehörigkeit</v>
      </c>
      <c r="B2" s="54"/>
      <c r="C2" s="223"/>
      <c r="D2" s="223"/>
      <c r="E2" s="223"/>
      <c r="F2" s="223"/>
      <c r="G2" s="223"/>
      <c r="H2" s="223"/>
      <c r="I2" s="223"/>
    </row>
    <row r="3" spans="1:12" ht="15.75" x14ac:dyDescent="0.25">
      <c r="A3" s="56" t="s">
        <v>1</v>
      </c>
      <c r="B3" s="54"/>
      <c r="C3" s="65"/>
      <c r="D3" s="65"/>
      <c r="E3" s="65"/>
      <c r="F3" s="223"/>
      <c r="G3" s="223"/>
      <c r="H3" s="223"/>
      <c r="I3" s="66" t="s">
        <v>509</v>
      </c>
    </row>
    <row r="4" spans="1:12" ht="8.4499999999999993" customHeight="1" x14ac:dyDescent="0.2">
      <c r="A4" s="55"/>
      <c r="B4" s="55"/>
      <c r="C4" s="55"/>
      <c r="D4" s="55"/>
      <c r="E4" s="55"/>
      <c r="F4" s="55"/>
      <c r="G4" s="55"/>
      <c r="H4" s="55"/>
      <c r="I4" s="55"/>
    </row>
    <row r="5" spans="1:12" ht="13.9" customHeight="1" x14ac:dyDescent="0.2">
      <c r="A5" s="170" t="s">
        <v>202</v>
      </c>
      <c r="B5" s="170" t="s">
        <v>170</v>
      </c>
      <c r="C5" s="591" t="s">
        <v>111</v>
      </c>
      <c r="D5" s="232" t="s">
        <v>115</v>
      </c>
      <c r="E5" s="251"/>
      <c r="F5" s="251"/>
      <c r="G5" s="251"/>
      <c r="H5" s="249"/>
      <c r="I5" s="249"/>
    </row>
    <row r="6" spans="1:12" ht="14.45" customHeight="1" x14ac:dyDescent="0.2">
      <c r="A6" s="645" t="s">
        <v>203</v>
      </c>
      <c r="B6" s="253" t="s">
        <v>172</v>
      </c>
      <c r="C6" s="647"/>
      <c r="D6" s="592" t="s">
        <v>116</v>
      </c>
      <c r="E6" s="254"/>
      <c r="F6" s="592" t="s">
        <v>26</v>
      </c>
      <c r="G6" s="254"/>
      <c r="H6" s="120" t="s">
        <v>117</v>
      </c>
      <c r="I6" s="643"/>
    </row>
    <row r="7" spans="1:12" x14ac:dyDescent="0.2">
      <c r="A7" s="644"/>
      <c r="B7" s="644"/>
      <c r="C7" s="229" t="s">
        <v>224</v>
      </c>
      <c r="D7" s="252" t="s">
        <v>224</v>
      </c>
      <c r="E7" s="252" t="s">
        <v>223</v>
      </c>
      <c r="F7" s="252" t="s">
        <v>224</v>
      </c>
      <c r="G7" s="250" t="s">
        <v>223</v>
      </c>
      <c r="H7" s="250" t="s">
        <v>224</v>
      </c>
      <c r="I7" s="250" t="s">
        <v>223</v>
      </c>
    </row>
    <row r="8" spans="1:12" ht="9" customHeight="1" x14ac:dyDescent="0.2">
      <c r="A8" s="226"/>
      <c r="B8" s="226"/>
      <c r="C8" s="227"/>
      <c r="D8" s="227"/>
      <c r="E8" s="227"/>
      <c r="F8" s="227"/>
      <c r="G8" s="227"/>
      <c r="H8" s="244"/>
      <c r="I8" s="244"/>
    </row>
    <row r="9" spans="1:12" x14ac:dyDescent="0.2">
      <c r="A9" s="87">
        <v>10</v>
      </c>
      <c r="B9" s="61" t="s">
        <v>37</v>
      </c>
      <c r="C9" s="834">
        <v>535</v>
      </c>
      <c r="D9" s="677">
        <v>65</v>
      </c>
      <c r="E9" s="851">
        <v>12.172284644194757</v>
      </c>
      <c r="F9" s="677">
        <v>160</v>
      </c>
      <c r="G9" s="856">
        <v>29.775280898876407</v>
      </c>
      <c r="H9" s="142">
        <v>310</v>
      </c>
      <c r="I9" s="761">
        <v>58.052434456928836</v>
      </c>
      <c r="J9" s="19"/>
      <c r="K9" s="816"/>
      <c r="L9" s="816"/>
    </row>
    <row r="10" spans="1:12" x14ac:dyDescent="0.2">
      <c r="A10" s="87">
        <v>11</v>
      </c>
      <c r="B10" s="61" t="s">
        <v>38</v>
      </c>
      <c r="C10" s="834">
        <v>1135</v>
      </c>
      <c r="D10" s="677">
        <v>140</v>
      </c>
      <c r="E10" s="851">
        <v>12.433862433862434</v>
      </c>
      <c r="F10" s="677">
        <v>450</v>
      </c>
      <c r="G10" s="856">
        <v>39.770723104056437</v>
      </c>
      <c r="H10" s="142">
        <v>540</v>
      </c>
      <c r="I10" s="761">
        <v>47.795414462081126</v>
      </c>
      <c r="J10" s="19"/>
      <c r="K10" s="816"/>
      <c r="L10" s="816"/>
    </row>
    <row r="11" spans="1:12" x14ac:dyDescent="0.2">
      <c r="A11" s="87">
        <v>12</v>
      </c>
      <c r="B11" s="61" t="s">
        <v>90</v>
      </c>
      <c r="C11" s="834">
        <v>2400</v>
      </c>
      <c r="D11" s="677">
        <v>330</v>
      </c>
      <c r="E11" s="851">
        <v>13.655287260616152</v>
      </c>
      <c r="F11" s="677">
        <v>795</v>
      </c>
      <c r="G11" s="856">
        <v>33.014154870940885</v>
      </c>
      <c r="H11" s="142">
        <v>1280</v>
      </c>
      <c r="I11" s="761">
        <v>53.330557868442966</v>
      </c>
      <c r="J11" s="19"/>
      <c r="K11" s="816"/>
      <c r="L11" s="816"/>
    </row>
    <row r="12" spans="1:12" x14ac:dyDescent="0.2">
      <c r="A12" s="87">
        <v>13</v>
      </c>
      <c r="B12" s="61" t="s">
        <v>39</v>
      </c>
      <c r="C12" s="834">
        <v>380</v>
      </c>
      <c r="D12" s="677">
        <v>40</v>
      </c>
      <c r="E12" s="851">
        <v>10.052910052910052</v>
      </c>
      <c r="F12" s="677">
        <v>135</v>
      </c>
      <c r="G12" s="856">
        <v>35.978835978835974</v>
      </c>
      <c r="H12" s="142">
        <v>205</v>
      </c>
      <c r="I12" s="761">
        <v>53.968253968253968</v>
      </c>
      <c r="J12" s="19"/>
      <c r="K12" s="816"/>
      <c r="L12" s="816"/>
    </row>
    <row r="13" spans="1:12" x14ac:dyDescent="0.2">
      <c r="A13" s="87">
        <v>14</v>
      </c>
      <c r="B13" s="61" t="s">
        <v>40</v>
      </c>
      <c r="C13" s="834">
        <v>2595</v>
      </c>
      <c r="D13" s="677">
        <v>250</v>
      </c>
      <c r="E13" s="851">
        <v>9.6799074431160808</v>
      </c>
      <c r="F13" s="677">
        <v>875</v>
      </c>
      <c r="G13" s="856">
        <v>33.821827998457387</v>
      </c>
      <c r="H13" s="142">
        <v>1465</v>
      </c>
      <c r="I13" s="761">
        <v>56.498264558426534</v>
      </c>
      <c r="J13" s="19"/>
      <c r="K13" s="816"/>
      <c r="L13" s="816"/>
    </row>
    <row r="14" spans="1:12" x14ac:dyDescent="0.2">
      <c r="A14" s="87">
        <v>15</v>
      </c>
      <c r="B14" s="61" t="s">
        <v>41</v>
      </c>
      <c r="C14" s="834">
        <v>1130</v>
      </c>
      <c r="D14" s="677">
        <v>145</v>
      </c>
      <c r="E14" s="851">
        <v>13.020372010628876</v>
      </c>
      <c r="F14" s="677">
        <v>575</v>
      </c>
      <c r="G14" s="856">
        <v>51.018600531443759</v>
      </c>
      <c r="H14" s="142">
        <v>405</v>
      </c>
      <c r="I14" s="761">
        <v>35.961027457927372</v>
      </c>
      <c r="J14" s="19"/>
      <c r="K14" s="816"/>
      <c r="L14" s="816"/>
    </row>
    <row r="15" spans="1:12" x14ac:dyDescent="0.2">
      <c r="A15" s="87">
        <v>16</v>
      </c>
      <c r="B15" s="61" t="s">
        <v>99</v>
      </c>
      <c r="C15" s="834">
        <v>2825</v>
      </c>
      <c r="D15" s="677">
        <v>370</v>
      </c>
      <c r="E15" s="851">
        <v>13.106624158696423</v>
      </c>
      <c r="F15" s="677">
        <v>1285</v>
      </c>
      <c r="G15" s="856">
        <v>45.483528161530288</v>
      </c>
      <c r="H15" s="142">
        <v>1170</v>
      </c>
      <c r="I15" s="761">
        <v>41.409847679773293</v>
      </c>
      <c r="J15" s="19"/>
      <c r="K15" s="816"/>
      <c r="L15" s="816"/>
    </row>
    <row r="16" spans="1:12" x14ac:dyDescent="0.2">
      <c r="A16" s="87">
        <v>17</v>
      </c>
      <c r="B16" s="61" t="s">
        <v>42</v>
      </c>
      <c r="C16" s="834">
        <v>3695</v>
      </c>
      <c r="D16" s="677">
        <v>570</v>
      </c>
      <c r="E16" s="851">
        <v>15.476190476190476</v>
      </c>
      <c r="F16" s="677">
        <v>1285</v>
      </c>
      <c r="G16" s="856">
        <v>34.740259740259738</v>
      </c>
      <c r="H16" s="142">
        <v>1840</v>
      </c>
      <c r="I16" s="761">
        <v>49.783549783549788</v>
      </c>
      <c r="J16" s="19"/>
      <c r="K16" s="816"/>
      <c r="L16" s="816"/>
    </row>
    <row r="17" spans="1:12" x14ac:dyDescent="0.2">
      <c r="A17" s="87">
        <v>21</v>
      </c>
      <c r="B17" s="61" t="s">
        <v>43</v>
      </c>
      <c r="C17" s="834">
        <v>1690</v>
      </c>
      <c r="D17" s="677">
        <v>210</v>
      </c>
      <c r="E17" s="851">
        <v>12.293144208037825</v>
      </c>
      <c r="F17" s="677">
        <v>565</v>
      </c>
      <c r="G17" s="856">
        <v>33.451536643026003</v>
      </c>
      <c r="H17" s="142">
        <v>920</v>
      </c>
      <c r="I17" s="761">
        <v>54.255319148936167</v>
      </c>
      <c r="J17" s="19"/>
      <c r="K17" s="816"/>
      <c r="L17" s="816"/>
    </row>
    <row r="18" spans="1:12" x14ac:dyDescent="0.2">
      <c r="A18" s="87">
        <v>22</v>
      </c>
      <c r="B18" s="61" t="s">
        <v>44</v>
      </c>
      <c r="C18" s="834">
        <v>1660</v>
      </c>
      <c r="D18" s="677">
        <v>205</v>
      </c>
      <c r="E18" s="851">
        <v>12.214199759326114</v>
      </c>
      <c r="F18" s="677">
        <v>500</v>
      </c>
      <c r="G18" s="856">
        <v>30.084235860409148</v>
      </c>
      <c r="H18" s="142">
        <v>960</v>
      </c>
      <c r="I18" s="761">
        <v>57.701564380264735</v>
      </c>
      <c r="J18" s="19"/>
      <c r="K18" s="816"/>
      <c r="L18" s="816"/>
    </row>
    <row r="19" spans="1:12" x14ac:dyDescent="0.2">
      <c r="A19" s="87">
        <v>23</v>
      </c>
      <c r="B19" s="61" t="s">
        <v>45</v>
      </c>
      <c r="C19" s="834">
        <v>3275</v>
      </c>
      <c r="D19" s="677">
        <v>435</v>
      </c>
      <c r="E19" s="851">
        <v>13.33943833943834</v>
      </c>
      <c r="F19" s="677">
        <v>860</v>
      </c>
      <c r="G19" s="856">
        <v>26.282051282051285</v>
      </c>
      <c r="H19" s="142">
        <v>1980</v>
      </c>
      <c r="I19" s="761">
        <v>60.378510378510377</v>
      </c>
      <c r="J19" s="19"/>
      <c r="K19" s="816"/>
      <c r="L19" s="816"/>
    </row>
    <row r="20" spans="1:12" x14ac:dyDescent="0.2">
      <c r="A20" s="87">
        <v>24</v>
      </c>
      <c r="B20" s="61" t="s">
        <v>46</v>
      </c>
      <c r="C20" s="834">
        <v>6455</v>
      </c>
      <c r="D20" s="677">
        <v>925</v>
      </c>
      <c r="E20" s="851">
        <v>14.33219708707778</v>
      </c>
      <c r="F20" s="677">
        <v>1595</v>
      </c>
      <c r="G20" s="856">
        <v>24.728850325379607</v>
      </c>
      <c r="H20" s="142">
        <v>3935</v>
      </c>
      <c r="I20" s="761">
        <v>60.938952587542602</v>
      </c>
      <c r="J20" s="19"/>
      <c r="K20" s="816"/>
      <c r="L20" s="816"/>
    </row>
    <row r="21" spans="1:12" x14ac:dyDescent="0.2">
      <c r="A21" s="87">
        <v>25</v>
      </c>
      <c r="B21" s="61" t="s">
        <v>180</v>
      </c>
      <c r="C21" s="834">
        <v>1865</v>
      </c>
      <c r="D21" s="677">
        <v>280</v>
      </c>
      <c r="E21" s="851">
        <v>14.92216854535695</v>
      </c>
      <c r="F21" s="677">
        <v>375</v>
      </c>
      <c r="G21" s="856">
        <v>20.021470746108427</v>
      </c>
      <c r="H21" s="142">
        <v>1210</v>
      </c>
      <c r="I21" s="761">
        <v>65.056360708534626</v>
      </c>
      <c r="J21" s="19"/>
      <c r="K21" s="816"/>
      <c r="L21" s="816"/>
    </row>
    <row r="22" spans="1:12" x14ac:dyDescent="0.2">
      <c r="A22" s="87">
        <v>26</v>
      </c>
      <c r="B22" s="61" t="s">
        <v>164</v>
      </c>
      <c r="C22" s="834">
        <v>2620</v>
      </c>
      <c r="D22" s="677">
        <v>420</v>
      </c>
      <c r="E22" s="851">
        <v>16.024418161007247</v>
      </c>
      <c r="F22" s="677">
        <v>675</v>
      </c>
      <c r="G22" s="856">
        <v>25.829835940480734</v>
      </c>
      <c r="H22" s="142">
        <v>1525</v>
      </c>
      <c r="I22" s="761">
        <v>58.145745898512011</v>
      </c>
      <c r="J22" s="19"/>
      <c r="K22" s="816"/>
      <c r="L22" s="816"/>
    </row>
    <row r="23" spans="1:12" x14ac:dyDescent="0.2">
      <c r="A23" s="87">
        <v>31</v>
      </c>
      <c r="B23" s="61" t="s">
        <v>47</v>
      </c>
      <c r="C23" s="834">
        <v>3830</v>
      </c>
      <c r="D23" s="677">
        <v>485</v>
      </c>
      <c r="E23" s="851">
        <v>12.68267223382046</v>
      </c>
      <c r="F23" s="677">
        <v>1170</v>
      </c>
      <c r="G23" s="856">
        <v>30.48016701461378</v>
      </c>
      <c r="H23" s="142">
        <v>2180</v>
      </c>
      <c r="I23" s="761">
        <v>56.837160751565762</v>
      </c>
      <c r="J23" s="19"/>
      <c r="K23" s="816"/>
      <c r="L23" s="816"/>
    </row>
    <row r="24" spans="1:12" x14ac:dyDescent="0.2">
      <c r="A24" s="87">
        <v>32</v>
      </c>
      <c r="B24" s="61" t="s">
        <v>48</v>
      </c>
      <c r="C24" s="834">
        <v>5820</v>
      </c>
      <c r="D24" s="677">
        <v>780</v>
      </c>
      <c r="E24" s="851">
        <v>13.367697594501719</v>
      </c>
      <c r="F24" s="677">
        <v>1780</v>
      </c>
      <c r="G24" s="856">
        <v>30.54982817869416</v>
      </c>
      <c r="H24" s="142">
        <v>3265</v>
      </c>
      <c r="I24" s="761">
        <v>56.082474226804123</v>
      </c>
      <c r="J24" s="19"/>
      <c r="K24" s="816"/>
      <c r="L24" s="816"/>
    </row>
    <row r="25" spans="1:12" x14ac:dyDescent="0.2">
      <c r="A25" s="87">
        <v>33</v>
      </c>
      <c r="B25" s="61" t="s">
        <v>181</v>
      </c>
      <c r="C25" s="834">
        <v>80</v>
      </c>
      <c r="D25" s="677">
        <v>5</v>
      </c>
      <c r="E25" s="851">
        <v>7.59493670886076</v>
      </c>
      <c r="F25" s="677">
        <v>20</v>
      </c>
      <c r="G25" s="856">
        <v>25.316455696202532</v>
      </c>
      <c r="H25" s="142">
        <v>55</v>
      </c>
      <c r="I25" s="761">
        <v>67.088607594936718</v>
      </c>
      <c r="J25" s="19"/>
      <c r="K25" s="816"/>
      <c r="L25" s="816"/>
    </row>
    <row r="26" spans="1:12" x14ac:dyDescent="0.2">
      <c r="A26" s="87">
        <v>34</v>
      </c>
      <c r="B26" s="61" t="s">
        <v>49</v>
      </c>
      <c r="C26" s="834">
        <v>4405</v>
      </c>
      <c r="D26" s="677">
        <v>685</v>
      </c>
      <c r="E26" s="851">
        <v>15.543453596550941</v>
      </c>
      <c r="F26" s="677">
        <v>1580</v>
      </c>
      <c r="G26" s="856">
        <v>35.829362378034944</v>
      </c>
      <c r="H26" s="142">
        <v>2145</v>
      </c>
      <c r="I26" s="761">
        <v>48.627184025414117</v>
      </c>
      <c r="J26" s="19"/>
      <c r="K26" s="816"/>
      <c r="L26" s="816"/>
    </row>
    <row r="27" spans="1:12" x14ac:dyDescent="0.2">
      <c r="A27" s="87">
        <v>35</v>
      </c>
      <c r="B27" s="61" t="s">
        <v>91</v>
      </c>
      <c r="C27" s="834">
        <v>2835</v>
      </c>
      <c r="D27" s="677">
        <v>330</v>
      </c>
      <c r="E27" s="851">
        <v>11.56558533145275</v>
      </c>
      <c r="F27" s="677">
        <v>780</v>
      </c>
      <c r="G27" s="856">
        <v>27.468265162200282</v>
      </c>
      <c r="H27" s="142">
        <v>1730</v>
      </c>
      <c r="I27" s="761">
        <v>60.966149506346966</v>
      </c>
      <c r="J27" s="19"/>
      <c r="K27" s="816"/>
      <c r="L27" s="816"/>
    </row>
    <row r="28" spans="1:12" x14ac:dyDescent="0.2">
      <c r="A28" s="87">
        <v>36</v>
      </c>
      <c r="B28" s="61" t="s">
        <v>50</v>
      </c>
      <c r="C28" s="834">
        <v>3870</v>
      </c>
      <c r="D28" s="677">
        <v>520</v>
      </c>
      <c r="E28" s="851">
        <v>13.38501291989664</v>
      </c>
      <c r="F28" s="677">
        <v>1135</v>
      </c>
      <c r="G28" s="856">
        <v>29.328165374677003</v>
      </c>
      <c r="H28" s="142">
        <v>2215</v>
      </c>
      <c r="I28" s="761">
        <v>57.286821705426362</v>
      </c>
      <c r="J28" s="19"/>
      <c r="K28" s="816"/>
      <c r="L28" s="816"/>
    </row>
    <row r="29" spans="1:12" x14ac:dyDescent="0.2">
      <c r="A29" s="87">
        <v>41</v>
      </c>
      <c r="B29" s="61" t="s">
        <v>51</v>
      </c>
      <c r="C29" s="834">
        <v>3175</v>
      </c>
      <c r="D29" s="677">
        <v>450</v>
      </c>
      <c r="E29" s="851">
        <v>14.213677907343209</v>
      </c>
      <c r="F29" s="677">
        <v>1410</v>
      </c>
      <c r="G29" s="856">
        <v>44.405924992121022</v>
      </c>
      <c r="H29" s="142">
        <v>1315</v>
      </c>
      <c r="I29" s="761">
        <v>41.380397100535774</v>
      </c>
      <c r="J29" s="19"/>
      <c r="K29" s="816"/>
      <c r="L29" s="816"/>
    </row>
    <row r="30" spans="1:12" x14ac:dyDescent="0.2">
      <c r="A30" s="87">
        <v>42</v>
      </c>
      <c r="B30" s="61" t="s">
        <v>52</v>
      </c>
      <c r="C30" s="834">
        <v>3315</v>
      </c>
      <c r="D30" s="677">
        <v>545</v>
      </c>
      <c r="E30" s="851">
        <v>16.450347117416239</v>
      </c>
      <c r="F30" s="677">
        <v>1440</v>
      </c>
      <c r="G30" s="856">
        <v>43.434953214609116</v>
      </c>
      <c r="H30" s="142">
        <v>1330</v>
      </c>
      <c r="I30" s="761">
        <v>40.114699667974648</v>
      </c>
      <c r="J30" s="19"/>
      <c r="K30" s="816"/>
      <c r="L30" s="816"/>
    </row>
    <row r="31" spans="1:12" x14ac:dyDescent="0.2">
      <c r="A31" s="87">
        <v>43</v>
      </c>
      <c r="B31" s="61" t="s">
        <v>53</v>
      </c>
      <c r="C31" s="834">
        <v>5730</v>
      </c>
      <c r="D31" s="677">
        <v>785</v>
      </c>
      <c r="E31" s="851">
        <v>13.732332926190891</v>
      </c>
      <c r="F31" s="677">
        <v>1950</v>
      </c>
      <c r="G31" s="856">
        <v>34.025475484208691</v>
      </c>
      <c r="H31" s="142">
        <v>2995</v>
      </c>
      <c r="I31" s="761">
        <v>52.242191589600417</v>
      </c>
      <c r="J31" s="19"/>
      <c r="K31" s="816"/>
      <c r="L31" s="816"/>
    </row>
    <row r="32" spans="1:12" x14ac:dyDescent="0.2">
      <c r="A32" s="87">
        <v>44</v>
      </c>
      <c r="B32" s="61" t="s">
        <v>54</v>
      </c>
      <c r="C32" s="834">
        <v>4010</v>
      </c>
      <c r="D32" s="677">
        <v>490</v>
      </c>
      <c r="E32" s="851">
        <v>12.166542009473947</v>
      </c>
      <c r="F32" s="677">
        <v>1300</v>
      </c>
      <c r="G32" s="856">
        <v>32.385938668661183</v>
      </c>
      <c r="H32" s="142">
        <v>2225</v>
      </c>
      <c r="I32" s="761">
        <v>55.447519321864867</v>
      </c>
      <c r="J32" s="19"/>
      <c r="K32" s="816"/>
      <c r="L32" s="816"/>
    </row>
    <row r="33" spans="1:12" x14ac:dyDescent="0.2">
      <c r="A33" s="87">
        <v>45</v>
      </c>
      <c r="B33" s="61" t="s">
        <v>55</v>
      </c>
      <c r="C33" s="834">
        <v>250</v>
      </c>
      <c r="D33" s="677">
        <v>35</v>
      </c>
      <c r="E33" s="851">
        <v>13.200000000000001</v>
      </c>
      <c r="F33" s="677">
        <v>80</v>
      </c>
      <c r="G33" s="856">
        <v>31.2</v>
      </c>
      <c r="H33" s="142">
        <v>140</v>
      </c>
      <c r="I33" s="761">
        <v>55.600000000000009</v>
      </c>
      <c r="J33" s="19"/>
      <c r="K33" s="816"/>
      <c r="L33" s="816"/>
    </row>
    <row r="34" spans="1:12" x14ac:dyDescent="0.2">
      <c r="A34" s="87">
        <v>46</v>
      </c>
      <c r="B34" s="61" t="s">
        <v>56</v>
      </c>
      <c r="C34" s="834">
        <v>930</v>
      </c>
      <c r="D34" s="677">
        <v>105</v>
      </c>
      <c r="E34" s="851">
        <v>11.385606874328678</v>
      </c>
      <c r="F34" s="677">
        <v>310</v>
      </c>
      <c r="G34" s="856">
        <v>33.082706766917291</v>
      </c>
      <c r="H34" s="142">
        <v>515</v>
      </c>
      <c r="I34" s="761">
        <v>55.53168635875403</v>
      </c>
      <c r="J34" s="19"/>
      <c r="K34" s="816"/>
      <c r="L34" s="816"/>
    </row>
    <row r="35" spans="1:12" x14ac:dyDescent="0.2">
      <c r="A35" s="87">
        <v>47</v>
      </c>
      <c r="B35" s="61" t="s">
        <v>57</v>
      </c>
      <c r="C35" s="834">
        <v>890</v>
      </c>
      <c r="D35" s="677">
        <v>100</v>
      </c>
      <c r="E35" s="851">
        <v>10.986547085201794</v>
      </c>
      <c r="F35" s="677">
        <v>485</v>
      </c>
      <c r="G35" s="856">
        <v>54.260089686098652</v>
      </c>
      <c r="H35" s="142">
        <v>310</v>
      </c>
      <c r="I35" s="761">
        <v>34.753363228699556</v>
      </c>
      <c r="J35" s="19"/>
      <c r="K35" s="816"/>
      <c r="L35" s="816"/>
    </row>
    <row r="36" spans="1:12" x14ac:dyDescent="0.2">
      <c r="A36" s="87">
        <v>48</v>
      </c>
      <c r="B36" s="61" t="s">
        <v>58</v>
      </c>
      <c r="C36" s="834">
        <v>10</v>
      </c>
      <c r="D36" s="677">
        <v>0</v>
      </c>
      <c r="E36" s="851">
        <v>18.181818181818183</v>
      </c>
      <c r="F36" s="677">
        <v>0</v>
      </c>
      <c r="G36" s="856">
        <v>18.181818181818183</v>
      </c>
      <c r="H36" s="142">
        <v>5</v>
      </c>
      <c r="I36" s="761">
        <v>63.636363636363633</v>
      </c>
      <c r="J36" s="19"/>
      <c r="K36" s="816"/>
      <c r="L36" s="816"/>
    </row>
    <row r="37" spans="1:12" x14ac:dyDescent="0.2">
      <c r="A37" s="87">
        <v>51</v>
      </c>
      <c r="B37" s="61" t="s">
        <v>59</v>
      </c>
      <c r="C37" s="834">
        <v>2260</v>
      </c>
      <c r="D37" s="677">
        <v>370</v>
      </c>
      <c r="E37" s="851">
        <v>16.275984077841663</v>
      </c>
      <c r="F37" s="677">
        <v>1105</v>
      </c>
      <c r="G37" s="856">
        <v>48.827952233524989</v>
      </c>
      <c r="H37" s="142">
        <v>790</v>
      </c>
      <c r="I37" s="761">
        <v>34.896063688633348</v>
      </c>
      <c r="J37" s="19"/>
      <c r="K37" s="816"/>
      <c r="L37" s="816"/>
    </row>
    <row r="38" spans="1:12" x14ac:dyDescent="0.2">
      <c r="A38" s="87">
        <v>52</v>
      </c>
      <c r="B38" s="61" t="s">
        <v>132</v>
      </c>
      <c r="C38" s="834">
        <v>3195</v>
      </c>
      <c r="D38" s="677">
        <v>525</v>
      </c>
      <c r="E38" s="851">
        <v>16.48936170212766</v>
      </c>
      <c r="F38" s="677">
        <v>1415</v>
      </c>
      <c r="G38" s="856">
        <v>44.305381727158952</v>
      </c>
      <c r="H38" s="142">
        <v>1255</v>
      </c>
      <c r="I38" s="761">
        <v>39.205256570713395</v>
      </c>
      <c r="J38" s="19"/>
      <c r="K38" s="816"/>
      <c r="L38" s="816"/>
    </row>
    <row r="39" spans="1:12" x14ac:dyDescent="0.2">
      <c r="A39" s="87">
        <v>53</v>
      </c>
      <c r="B39" s="61" t="s">
        <v>60</v>
      </c>
      <c r="C39" s="834">
        <v>1870</v>
      </c>
      <c r="D39" s="677">
        <v>330</v>
      </c>
      <c r="E39" s="851">
        <v>17.773019271948609</v>
      </c>
      <c r="F39" s="677">
        <v>915</v>
      </c>
      <c r="G39" s="856">
        <v>48.929336188436828</v>
      </c>
      <c r="H39" s="142">
        <v>620</v>
      </c>
      <c r="I39" s="761">
        <v>33.297644539614559</v>
      </c>
      <c r="J39" s="19"/>
      <c r="K39" s="816"/>
      <c r="L39" s="816"/>
    </row>
    <row r="40" spans="1:12" x14ac:dyDescent="0.2">
      <c r="A40" s="87">
        <v>54</v>
      </c>
      <c r="B40" s="61" t="s">
        <v>135</v>
      </c>
      <c r="C40" s="834">
        <v>605</v>
      </c>
      <c r="D40" s="677">
        <v>125</v>
      </c>
      <c r="E40" s="851">
        <v>20.757825370675455</v>
      </c>
      <c r="F40" s="677">
        <v>255</v>
      </c>
      <c r="G40" s="856">
        <v>42.33937397034596</v>
      </c>
      <c r="H40" s="142">
        <v>225</v>
      </c>
      <c r="I40" s="761">
        <v>36.902800658978585</v>
      </c>
      <c r="J40" s="19"/>
      <c r="K40" s="816"/>
      <c r="L40" s="816"/>
    </row>
    <row r="41" spans="1:12" x14ac:dyDescent="0.2">
      <c r="A41" s="87">
        <v>55</v>
      </c>
      <c r="B41" s="61" t="s">
        <v>166</v>
      </c>
      <c r="C41" s="834">
        <v>2830</v>
      </c>
      <c r="D41" s="677">
        <v>390</v>
      </c>
      <c r="E41" s="851">
        <v>13.785790031813361</v>
      </c>
      <c r="F41" s="677">
        <v>1280</v>
      </c>
      <c r="G41" s="856">
        <v>45.281018027571577</v>
      </c>
      <c r="H41" s="142">
        <v>1160</v>
      </c>
      <c r="I41" s="761">
        <v>40.93319194061506</v>
      </c>
      <c r="J41" s="19"/>
      <c r="K41" s="816"/>
      <c r="L41" s="816"/>
    </row>
    <row r="42" spans="1:12" x14ac:dyDescent="0.2">
      <c r="A42" s="87">
        <v>61</v>
      </c>
      <c r="B42" s="61" t="s">
        <v>64</v>
      </c>
      <c r="C42" s="834">
        <v>2325</v>
      </c>
      <c r="D42" s="677">
        <v>295</v>
      </c>
      <c r="E42" s="851">
        <v>12.602150537634408</v>
      </c>
      <c r="F42" s="677">
        <v>1295</v>
      </c>
      <c r="G42" s="856">
        <v>55.612903225806456</v>
      </c>
      <c r="H42" s="142">
        <v>740</v>
      </c>
      <c r="I42" s="761">
        <v>31.784946236559144</v>
      </c>
      <c r="J42" s="19"/>
      <c r="K42" s="816"/>
      <c r="L42" s="816"/>
    </row>
    <row r="43" spans="1:12" x14ac:dyDescent="0.2">
      <c r="A43" s="87">
        <v>62</v>
      </c>
      <c r="B43" s="61" t="s">
        <v>65</v>
      </c>
      <c r="C43" s="834">
        <v>980</v>
      </c>
      <c r="D43" s="677">
        <v>110</v>
      </c>
      <c r="E43" s="851">
        <v>11.133810010214505</v>
      </c>
      <c r="F43" s="677">
        <v>630</v>
      </c>
      <c r="G43" s="856">
        <v>64.453524004085807</v>
      </c>
      <c r="H43" s="142">
        <v>240</v>
      </c>
      <c r="I43" s="761">
        <v>24.412665985699693</v>
      </c>
      <c r="J43" s="19"/>
      <c r="K43" s="816"/>
      <c r="L43" s="816"/>
    </row>
    <row r="44" spans="1:12" x14ac:dyDescent="0.2">
      <c r="A44" s="87">
        <v>63</v>
      </c>
      <c r="B44" s="61" t="s">
        <v>66</v>
      </c>
      <c r="C44" s="834">
        <v>565</v>
      </c>
      <c r="D44" s="677">
        <v>40</v>
      </c>
      <c r="E44" s="851">
        <v>7.0671378091872796</v>
      </c>
      <c r="F44" s="677">
        <v>350</v>
      </c>
      <c r="G44" s="856">
        <v>61.660777385159015</v>
      </c>
      <c r="H44" s="142">
        <v>175</v>
      </c>
      <c r="I44" s="761">
        <v>31.272084805653712</v>
      </c>
      <c r="J44" s="19"/>
      <c r="K44" s="816"/>
      <c r="L44" s="816"/>
    </row>
    <row r="45" spans="1:12" x14ac:dyDescent="0.2">
      <c r="A45" s="87">
        <v>64</v>
      </c>
      <c r="B45" s="61" t="s">
        <v>67</v>
      </c>
      <c r="C45" s="834">
        <v>350</v>
      </c>
      <c r="D45" s="677">
        <v>65</v>
      </c>
      <c r="E45" s="851">
        <v>19.25287356321839</v>
      </c>
      <c r="F45" s="677">
        <v>185</v>
      </c>
      <c r="G45" s="856">
        <v>52.586206896551722</v>
      </c>
      <c r="H45" s="142">
        <v>100</v>
      </c>
      <c r="I45" s="761">
        <v>28.160919540229884</v>
      </c>
      <c r="J45" s="19"/>
      <c r="K45" s="816"/>
      <c r="L45" s="816"/>
    </row>
    <row r="46" spans="1:12" x14ac:dyDescent="0.2">
      <c r="A46" s="87">
        <v>65</v>
      </c>
      <c r="B46" s="61" t="s">
        <v>68</v>
      </c>
      <c r="C46" s="834">
        <v>590</v>
      </c>
      <c r="D46" s="677">
        <v>65</v>
      </c>
      <c r="E46" s="851">
        <v>11.205432937181664</v>
      </c>
      <c r="F46" s="677">
        <v>355</v>
      </c>
      <c r="G46" s="856">
        <v>60.101867572156195</v>
      </c>
      <c r="H46" s="142">
        <v>170</v>
      </c>
      <c r="I46" s="761">
        <v>28.69269949066214</v>
      </c>
      <c r="J46" s="19"/>
      <c r="K46" s="816"/>
      <c r="L46" s="816"/>
    </row>
    <row r="47" spans="1:12" x14ac:dyDescent="0.2">
      <c r="A47" s="87">
        <v>66</v>
      </c>
      <c r="B47" s="61" t="s">
        <v>69</v>
      </c>
      <c r="C47" s="834">
        <v>2415</v>
      </c>
      <c r="D47" s="677">
        <v>290</v>
      </c>
      <c r="E47" s="851">
        <v>12.054681027340514</v>
      </c>
      <c r="F47" s="677">
        <v>1245</v>
      </c>
      <c r="G47" s="856">
        <v>51.574150787075389</v>
      </c>
      <c r="H47" s="142">
        <v>880</v>
      </c>
      <c r="I47" s="761">
        <v>36.371168185584089</v>
      </c>
      <c r="J47" s="19"/>
      <c r="K47" s="816"/>
      <c r="L47" s="816"/>
    </row>
    <row r="48" spans="1:12" x14ac:dyDescent="0.2">
      <c r="A48" s="87">
        <v>71</v>
      </c>
      <c r="B48" s="61" t="s">
        <v>70</v>
      </c>
      <c r="C48" s="834">
        <v>1675</v>
      </c>
      <c r="D48" s="677">
        <v>215</v>
      </c>
      <c r="E48" s="851">
        <v>12.708830548926015</v>
      </c>
      <c r="F48" s="677">
        <v>815</v>
      </c>
      <c r="G48" s="856">
        <v>48.627684964200476</v>
      </c>
      <c r="H48" s="142">
        <v>650</v>
      </c>
      <c r="I48" s="761">
        <v>38.663484486873507</v>
      </c>
      <c r="J48" s="19"/>
      <c r="K48" s="816"/>
      <c r="L48" s="816"/>
    </row>
    <row r="49" spans="1:13" x14ac:dyDescent="0.2">
      <c r="A49" s="87">
        <v>72</v>
      </c>
      <c r="B49" s="61" t="s">
        <v>71</v>
      </c>
      <c r="C49" s="834">
        <v>2965</v>
      </c>
      <c r="D49" s="677">
        <v>395</v>
      </c>
      <c r="E49" s="851">
        <v>13.245702730030334</v>
      </c>
      <c r="F49" s="677">
        <v>1360</v>
      </c>
      <c r="G49" s="856">
        <v>45.904954499494437</v>
      </c>
      <c r="H49" s="142">
        <v>1210</v>
      </c>
      <c r="I49" s="761">
        <v>40.849342770475225</v>
      </c>
      <c r="J49" s="19"/>
      <c r="K49" s="816"/>
      <c r="L49" s="816"/>
    </row>
    <row r="50" spans="1:13" x14ac:dyDescent="0.2">
      <c r="A50" s="87">
        <v>81</v>
      </c>
      <c r="B50" s="61" t="s">
        <v>5</v>
      </c>
      <c r="C50" s="834">
        <v>1365</v>
      </c>
      <c r="D50" s="677">
        <v>155</v>
      </c>
      <c r="E50" s="851">
        <v>11.518708730741011</v>
      </c>
      <c r="F50" s="677">
        <v>695</v>
      </c>
      <c r="G50" s="856">
        <v>50.843727072633897</v>
      </c>
      <c r="H50" s="142">
        <v>515</v>
      </c>
      <c r="I50" s="761">
        <v>37.637564196625092</v>
      </c>
      <c r="J50" s="19"/>
      <c r="K50" s="816"/>
      <c r="L50" s="816"/>
    </row>
    <row r="51" spans="1:13" x14ac:dyDescent="0.2">
      <c r="A51" s="87">
        <v>82</v>
      </c>
      <c r="B51" s="61" t="s">
        <v>72</v>
      </c>
      <c r="C51" s="834">
        <v>2385</v>
      </c>
      <c r="D51" s="677">
        <v>275</v>
      </c>
      <c r="E51" s="851">
        <v>11.446540880503145</v>
      </c>
      <c r="F51" s="677">
        <v>1065</v>
      </c>
      <c r="G51" s="856">
        <v>44.696016771488466</v>
      </c>
      <c r="H51" s="142">
        <v>1045</v>
      </c>
      <c r="I51" s="761">
        <v>43.857442348008384</v>
      </c>
      <c r="J51" s="19"/>
      <c r="K51" s="816"/>
      <c r="L51" s="816"/>
      <c r="M51" s="8" t="s">
        <v>349</v>
      </c>
    </row>
    <row r="52" spans="1:13" x14ac:dyDescent="0.2">
      <c r="A52" s="87">
        <v>83</v>
      </c>
      <c r="B52" s="61" t="s">
        <v>73</v>
      </c>
      <c r="C52" s="834">
        <v>1560</v>
      </c>
      <c r="D52" s="677">
        <v>215</v>
      </c>
      <c r="E52" s="851">
        <v>13.928112965340182</v>
      </c>
      <c r="F52" s="677">
        <v>710</v>
      </c>
      <c r="G52" s="856">
        <v>45.442875481386395</v>
      </c>
      <c r="H52" s="142">
        <v>635</v>
      </c>
      <c r="I52" s="761">
        <v>40.629011553273422</v>
      </c>
      <c r="J52" s="19"/>
      <c r="K52" s="816"/>
      <c r="L52" s="816"/>
    </row>
    <row r="53" spans="1:13" x14ac:dyDescent="0.2">
      <c r="A53" s="87">
        <v>91</v>
      </c>
      <c r="B53" s="61" t="s">
        <v>74</v>
      </c>
      <c r="C53" s="834">
        <v>1410</v>
      </c>
      <c r="D53" s="677">
        <v>170</v>
      </c>
      <c r="E53" s="851">
        <v>12.002840909090908</v>
      </c>
      <c r="F53" s="677">
        <v>640</v>
      </c>
      <c r="G53" s="856">
        <v>45.3125</v>
      </c>
      <c r="H53" s="142">
        <v>600</v>
      </c>
      <c r="I53" s="761">
        <v>42.684659090909086</v>
      </c>
      <c r="J53" s="19"/>
      <c r="K53" s="816"/>
      <c r="L53" s="816"/>
    </row>
    <row r="54" spans="1:13" x14ac:dyDescent="0.2">
      <c r="A54" s="87">
        <v>92</v>
      </c>
      <c r="B54" s="61" t="s">
        <v>75</v>
      </c>
      <c r="C54" s="834">
        <v>355</v>
      </c>
      <c r="D54" s="677">
        <v>5</v>
      </c>
      <c r="E54" s="851">
        <v>1.6853932584269662</v>
      </c>
      <c r="F54" s="677">
        <v>10</v>
      </c>
      <c r="G54" s="856">
        <v>2.2471910112359552</v>
      </c>
      <c r="H54" s="142">
        <v>340</v>
      </c>
      <c r="I54" s="761">
        <v>96.067415730337075</v>
      </c>
      <c r="J54" s="19"/>
      <c r="K54" s="816"/>
      <c r="L54" s="816"/>
    </row>
    <row r="55" spans="1:13" x14ac:dyDescent="0.2">
      <c r="A55" s="87">
        <v>93</v>
      </c>
      <c r="B55" s="61" t="s">
        <v>76</v>
      </c>
      <c r="C55" s="834">
        <v>1560</v>
      </c>
      <c r="D55" s="677">
        <v>130</v>
      </c>
      <c r="E55" s="851">
        <v>8.3279948750800781</v>
      </c>
      <c r="F55" s="677">
        <v>780</v>
      </c>
      <c r="G55" s="856">
        <v>50.032030749519542</v>
      </c>
      <c r="H55" s="142">
        <v>650</v>
      </c>
      <c r="I55" s="761">
        <v>41.639974375400385</v>
      </c>
      <c r="J55" s="19"/>
      <c r="K55" s="816"/>
      <c r="L55" s="816"/>
    </row>
    <row r="56" spans="1:13" x14ac:dyDescent="0.2">
      <c r="A56" s="87">
        <v>94</v>
      </c>
      <c r="B56" s="61" t="s">
        <v>77</v>
      </c>
      <c r="C56" s="834">
        <v>2175</v>
      </c>
      <c r="D56" s="677">
        <v>280</v>
      </c>
      <c r="E56" s="851">
        <v>12.815801561782269</v>
      </c>
      <c r="F56" s="677">
        <v>1090</v>
      </c>
      <c r="G56" s="856">
        <v>49.977032613688557</v>
      </c>
      <c r="H56" s="142">
        <v>810</v>
      </c>
      <c r="I56" s="761">
        <v>37.20716582452917</v>
      </c>
      <c r="J56" s="19"/>
      <c r="K56" s="816"/>
      <c r="L56" s="816"/>
    </row>
    <row r="57" spans="1:13" x14ac:dyDescent="0.2">
      <c r="A57" s="87">
        <v>101</v>
      </c>
      <c r="B57" s="61" t="s">
        <v>78</v>
      </c>
      <c r="C57" s="834">
        <v>3105</v>
      </c>
      <c r="D57" s="677">
        <v>465</v>
      </c>
      <c r="E57" s="851">
        <v>15.008051529790661</v>
      </c>
      <c r="F57" s="677">
        <v>1635</v>
      </c>
      <c r="G57" s="856">
        <v>52.592592592592588</v>
      </c>
      <c r="H57" s="142">
        <v>1005</v>
      </c>
      <c r="I57" s="761">
        <v>32.399355877616749</v>
      </c>
      <c r="J57" s="19"/>
      <c r="K57" s="816"/>
      <c r="L57" s="816"/>
    </row>
    <row r="58" spans="1:13" x14ac:dyDescent="0.2">
      <c r="A58" s="87">
        <v>102</v>
      </c>
      <c r="B58" s="61" t="s">
        <v>79</v>
      </c>
      <c r="C58" s="834">
        <v>105</v>
      </c>
      <c r="D58" s="677">
        <v>5</v>
      </c>
      <c r="E58" s="851">
        <v>5.7692307692307692</v>
      </c>
      <c r="F58" s="677">
        <v>85</v>
      </c>
      <c r="G58" s="856">
        <v>82.692307692307693</v>
      </c>
      <c r="H58" s="142">
        <v>10</v>
      </c>
      <c r="I58" s="761">
        <v>11.538461538461538</v>
      </c>
      <c r="J58" s="19"/>
      <c r="K58" s="816"/>
      <c r="L58" s="816"/>
    </row>
    <row r="59" spans="1:13" x14ac:dyDescent="0.2">
      <c r="A59" s="87">
        <v>103</v>
      </c>
      <c r="B59" s="61" t="s">
        <v>80</v>
      </c>
      <c r="C59" s="834">
        <v>870</v>
      </c>
      <c r="D59" s="677">
        <v>120</v>
      </c>
      <c r="E59" s="851">
        <v>13.777267508610791</v>
      </c>
      <c r="F59" s="677">
        <v>395</v>
      </c>
      <c r="G59" s="856">
        <v>45.46498277841561</v>
      </c>
      <c r="H59" s="142">
        <v>355</v>
      </c>
      <c r="I59" s="761">
        <v>40.757749712973599</v>
      </c>
      <c r="J59" s="19"/>
      <c r="K59" s="816"/>
      <c r="L59" s="816"/>
    </row>
    <row r="60" spans="1:13" x14ac:dyDescent="0.2">
      <c r="A60" s="87">
        <v>105</v>
      </c>
      <c r="B60" s="61" t="s">
        <v>81</v>
      </c>
      <c r="C60" s="834">
        <v>555</v>
      </c>
      <c r="D60" s="677">
        <v>150</v>
      </c>
      <c r="E60" s="851">
        <v>26.798561151079138</v>
      </c>
      <c r="F60" s="677">
        <v>225</v>
      </c>
      <c r="G60" s="856">
        <v>40.28776978417266</v>
      </c>
      <c r="H60" s="142">
        <v>185</v>
      </c>
      <c r="I60" s="761">
        <v>32.913669064748206</v>
      </c>
      <c r="J60" s="19"/>
      <c r="K60" s="816"/>
      <c r="L60" s="816"/>
    </row>
    <row r="61" spans="1:13" x14ac:dyDescent="0.2">
      <c r="A61" s="87">
        <v>106</v>
      </c>
      <c r="B61" s="61" t="s">
        <v>82</v>
      </c>
      <c r="C61" s="834">
        <v>945</v>
      </c>
      <c r="D61" s="677">
        <v>215</v>
      </c>
      <c r="E61" s="851">
        <v>22.881355932203391</v>
      </c>
      <c r="F61" s="677">
        <v>400</v>
      </c>
      <c r="G61" s="856">
        <v>42.478813559322035</v>
      </c>
      <c r="H61" s="142">
        <v>325</v>
      </c>
      <c r="I61" s="761">
        <v>34.639830508474581</v>
      </c>
      <c r="J61" s="19"/>
      <c r="K61" s="816"/>
      <c r="L61" s="816"/>
    </row>
    <row r="62" spans="1:13" x14ac:dyDescent="0.2">
      <c r="A62" s="87">
        <v>107</v>
      </c>
      <c r="B62" s="61" t="s">
        <v>83</v>
      </c>
      <c r="C62" s="834">
        <v>2140</v>
      </c>
      <c r="D62" s="677">
        <v>460</v>
      </c>
      <c r="E62" s="851">
        <v>21.588785046728972</v>
      </c>
      <c r="F62" s="677">
        <v>950</v>
      </c>
      <c r="G62" s="856">
        <v>44.439252336448597</v>
      </c>
      <c r="H62" s="142">
        <v>725</v>
      </c>
      <c r="I62" s="761">
        <v>33.971962616822431</v>
      </c>
      <c r="J62" s="19"/>
      <c r="K62" s="816"/>
      <c r="L62" s="816"/>
    </row>
    <row r="63" spans="1:13" x14ac:dyDescent="0.2">
      <c r="A63" s="87">
        <v>108</v>
      </c>
      <c r="B63" s="61" t="s">
        <v>84</v>
      </c>
      <c r="C63" s="834">
        <v>1055</v>
      </c>
      <c r="D63" s="677">
        <v>130</v>
      </c>
      <c r="E63" s="851">
        <v>12.250712250712251</v>
      </c>
      <c r="F63" s="677">
        <v>585</v>
      </c>
      <c r="G63" s="856">
        <v>55.650522317188987</v>
      </c>
      <c r="H63" s="142">
        <v>340</v>
      </c>
      <c r="I63" s="761">
        <v>32.098765432098766</v>
      </c>
      <c r="J63" s="19"/>
      <c r="K63" s="816"/>
      <c r="L63" s="816"/>
    </row>
    <row r="64" spans="1:13" x14ac:dyDescent="0.2">
      <c r="A64" s="87">
        <v>109</v>
      </c>
      <c r="B64" s="61" t="s">
        <v>145</v>
      </c>
      <c r="C64" s="834">
        <v>535</v>
      </c>
      <c r="D64" s="677">
        <v>95</v>
      </c>
      <c r="E64" s="851">
        <v>18.164794007490638</v>
      </c>
      <c r="F64" s="677">
        <v>240</v>
      </c>
      <c r="G64" s="856">
        <v>44.943820224719097</v>
      </c>
      <c r="H64" s="142">
        <v>195</v>
      </c>
      <c r="I64" s="761">
        <v>36.891385767790261</v>
      </c>
      <c r="J64" s="19"/>
      <c r="K64" s="816"/>
      <c r="L64" s="816"/>
    </row>
    <row r="65" spans="1:12" x14ac:dyDescent="0.2">
      <c r="A65" s="87">
        <v>111</v>
      </c>
      <c r="B65" s="61" t="s">
        <v>85</v>
      </c>
      <c r="C65" s="834">
        <v>4485</v>
      </c>
      <c r="D65" s="677">
        <v>740</v>
      </c>
      <c r="E65" s="851">
        <v>16.462190497434754</v>
      </c>
      <c r="F65" s="677">
        <v>1530</v>
      </c>
      <c r="G65" s="856">
        <v>34.173544501449918</v>
      </c>
      <c r="H65" s="142">
        <v>2215</v>
      </c>
      <c r="I65" s="761">
        <v>49.364265001115328</v>
      </c>
      <c r="J65" s="19"/>
      <c r="K65" s="816"/>
      <c r="L65" s="816"/>
    </row>
    <row r="66" spans="1:12" x14ac:dyDescent="0.2">
      <c r="A66" s="87">
        <v>112</v>
      </c>
      <c r="B66" s="61" t="s">
        <v>86</v>
      </c>
      <c r="C66" s="834">
        <v>5340</v>
      </c>
      <c r="D66" s="677">
        <v>875</v>
      </c>
      <c r="E66" s="851">
        <v>16.401422954502902</v>
      </c>
      <c r="F66" s="677">
        <v>1890</v>
      </c>
      <c r="G66" s="856">
        <v>35.405354802471443</v>
      </c>
      <c r="H66" s="142">
        <v>2575</v>
      </c>
      <c r="I66" s="761">
        <v>48.193222243025652</v>
      </c>
      <c r="J66" s="19"/>
      <c r="K66" s="816"/>
      <c r="L66" s="816"/>
    </row>
    <row r="67" spans="1:12" x14ac:dyDescent="0.2">
      <c r="A67" s="87">
        <v>113</v>
      </c>
      <c r="B67" s="61" t="s">
        <v>87</v>
      </c>
      <c r="C67" s="834">
        <v>495</v>
      </c>
      <c r="D67" s="677">
        <v>85</v>
      </c>
      <c r="E67" s="851">
        <v>16.969696969696972</v>
      </c>
      <c r="F67" s="677">
        <v>165</v>
      </c>
      <c r="G67" s="856">
        <v>33.535353535353536</v>
      </c>
      <c r="H67" s="142">
        <v>245</v>
      </c>
      <c r="I67" s="761">
        <v>49.494949494949495</v>
      </c>
      <c r="J67" s="19"/>
      <c r="K67" s="816"/>
      <c r="L67" s="816"/>
    </row>
    <row r="68" spans="1:12" x14ac:dyDescent="0.2">
      <c r="A68" s="87">
        <v>121</v>
      </c>
      <c r="B68" s="61" t="s">
        <v>61</v>
      </c>
      <c r="C68" s="834">
        <v>5975</v>
      </c>
      <c r="D68" s="677">
        <v>855</v>
      </c>
      <c r="E68" s="851">
        <v>14.326359832635982</v>
      </c>
      <c r="F68" s="677">
        <v>2250</v>
      </c>
      <c r="G68" s="856">
        <v>37.640167364016733</v>
      </c>
      <c r="H68" s="142">
        <v>2870</v>
      </c>
      <c r="I68" s="761">
        <v>48.03347280334728</v>
      </c>
      <c r="J68" s="19"/>
      <c r="K68" s="816"/>
      <c r="L68" s="816"/>
    </row>
    <row r="69" spans="1:12" x14ac:dyDescent="0.2">
      <c r="A69" s="87">
        <v>122</v>
      </c>
      <c r="B69" s="61" t="s">
        <v>62</v>
      </c>
      <c r="C69" s="834">
        <v>5250</v>
      </c>
      <c r="D69" s="677">
        <v>870</v>
      </c>
      <c r="E69" s="851">
        <v>16.584158415841586</v>
      </c>
      <c r="F69" s="677">
        <v>2085</v>
      </c>
      <c r="G69" s="856">
        <v>39.718202589489721</v>
      </c>
      <c r="H69" s="142">
        <v>2295</v>
      </c>
      <c r="I69" s="761">
        <v>43.697638994668694</v>
      </c>
      <c r="J69" s="19"/>
      <c r="K69" s="816"/>
      <c r="L69" s="816"/>
    </row>
    <row r="70" spans="1:12" x14ac:dyDescent="0.2">
      <c r="A70" s="87">
        <v>123</v>
      </c>
      <c r="B70" s="61" t="s">
        <v>63</v>
      </c>
      <c r="C70" s="834">
        <v>2530</v>
      </c>
      <c r="D70" s="677">
        <v>340</v>
      </c>
      <c r="E70" s="851">
        <v>13.393915448439353</v>
      </c>
      <c r="F70" s="677">
        <v>1285</v>
      </c>
      <c r="G70" s="856">
        <v>50.691426313709997</v>
      </c>
      <c r="H70" s="142">
        <v>910</v>
      </c>
      <c r="I70" s="761">
        <v>35.914658237850652</v>
      </c>
      <c r="J70" s="19"/>
      <c r="K70" s="816"/>
      <c r="L70" s="816"/>
    </row>
    <row r="71" spans="1:12" ht="9" customHeight="1" x14ac:dyDescent="0.2">
      <c r="A71" s="87"/>
      <c r="B71" s="61"/>
      <c r="C71" s="245"/>
      <c r="D71" s="100"/>
      <c r="E71" s="613"/>
      <c r="F71" s="100"/>
      <c r="G71" s="648"/>
      <c r="H71" s="142"/>
      <c r="I71" s="648"/>
      <c r="J71" s="12"/>
      <c r="K71" s="12"/>
    </row>
    <row r="72" spans="1:12" x14ac:dyDescent="0.2">
      <c r="A72" s="230">
        <v>1</v>
      </c>
      <c r="B72" s="86" t="s">
        <v>2</v>
      </c>
      <c r="C72" s="829">
        <v>14690</v>
      </c>
      <c r="D72" s="69">
        <v>1910</v>
      </c>
      <c r="E72" s="852">
        <v>13.016542991354074</v>
      </c>
      <c r="F72" s="69">
        <v>5560</v>
      </c>
      <c r="G72" s="855">
        <v>37.85145346858193</v>
      </c>
      <c r="H72" s="132">
        <v>7215</v>
      </c>
      <c r="I72" s="648">
        <v>49.132003540063998</v>
      </c>
      <c r="J72" s="12"/>
      <c r="K72" s="12"/>
      <c r="L72" s="12"/>
    </row>
    <row r="73" spans="1:12" x14ac:dyDescent="0.2">
      <c r="A73" s="230">
        <v>2</v>
      </c>
      <c r="B73" s="86" t="s">
        <v>6</v>
      </c>
      <c r="C73" s="830">
        <v>17570</v>
      </c>
      <c r="D73" s="100">
        <v>2470</v>
      </c>
      <c r="E73" s="852">
        <v>14.065346083788707</v>
      </c>
      <c r="F73" s="100">
        <v>4575</v>
      </c>
      <c r="G73" s="855">
        <v>26.030282331511838</v>
      </c>
      <c r="H73" s="132">
        <v>10525</v>
      </c>
      <c r="I73" s="648">
        <v>59.904371584699454</v>
      </c>
      <c r="J73" s="12"/>
      <c r="K73" s="12"/>
      <c r="L73" s="12"/>
    </row>
    <row r="74" spans="1:12" x14ac:dyDescent="0.2">
      <c r="A74" s="230">
        <v>3</v>
      </c>
      <c r="B74" s="86" t="s">
        <v>10</v>
      </c>
      <c r="C74" s="830">
        <v>20845</v>
      </c>
      <c r="D74" s="100">
        <v>2800</v>
      </c>
      <c r="E74" s="852">
        <v>13.437919785070044</v>
      </c>
      <c r="F74" s="100">
        <v>6460</v>
      </c>
      <c r="G74" s="855">
        <v>30.987334484743812</v>
      </c>
      <c r="H74" s="132">
        <v>11585</v>
      </c>
      <c r="I74" s="648">
        <v>55.574745730186152</v>
      </c>
      <c r="J74" s="12"/>
      <c r="K74" s="12"/>
      <c r="L74" s="12"/>
    </row>
    <row r="75" spans="1:12" x14ac:dyDescent="0.2">
      <c r="A75" s="230">
        <v>4</v>
      </c>
      <c r="B75" s="86" t="s">
        <v>3</v>
      </c>
      <c r="C75" s="830">
        <v>18310</v>
      </c>
      <c r="D75" s="100">
        <v>2510</v>
      </c>
      <c r="E75" s="852">
        <v>13.706858890345128</v>
      </c>
      <c r="F75" s="100">
        <v>6970</v>
      </c>
      <c r="G75" s="855">
        <v>38.057011795543907</v>
      </c>
      <c r="H75" s="132">
        <v>8835</v>
      </c>
      <c r="I75" s="648">
        <v>48.236129314110968</v>
      </c>
      <c r="J75" s="12"/>
      <c r="K75" s="12"/>
      <c r="L75" s="12"/>
    </row>
    <row r="76" spans="1:12" x14ac:dyDescent="0.2">
      <c r="A76" s="230">
        <v>5</v>
      </c>
      <c r="B76" s="86" t="s">
        <v>7</v>
      </c>
      <c r="C76" s="830">
        <v>10760</v>
      </c>
      <c r="D76" s="100">
        <v>1745</v>
      </c>
      <c r="E76" s="852">
        <v>16.197379425703932</v>
      </c>
      <c r="F76" s="100">
        <v>4970</v>
      </c>
      <c r="G76" s="855">
        <v>46.203884397360838</v>
      </c>
      <c r="H76" s="132">
        <v>4045</v>
      </c>
      <c r="I76" s="648">
        <v>37.598736176935226</v>
      </c>
      <c r="J76" s="12"/>
      <c r="K76" s="12"/>
      <c r="L76" s="12"/>
    </row>
    <row r="77" spans="1:12" x14ac:dyDescent="0.2">
      <c r="A77" s="230">
        <v>6</v>
      </c>
      <c r="B77" s="86" t="s">
        <v>11</v>
      </c>
      <c r="C77" s="830">
        <v>7220</v>
      </c>
      <c r="D77" s="100">
        <v>865</v>
      </c>
      <c r="E77" s="852">
        <v>11.992798781332226</v>
      </c>
      <c r="F77" s="100">
        <v>4055</v>
      </c>
      <c r="G77" s="855">
        <v>56.155657111203439</v>
      </c>
      <c r="H77" s="132">
        <v>2300</v>
      </c>
      <c r="I77" s="648">
        <v>31.851544107464342</v>
      </c>
      <c r="J77" s="12"/>
      <c r="K77" s="12"/>
      <c r="L77" s="12"/>
    </row>
    <row r="78" spans="1:12" x14ac:dyDescent="0.2">
      <c r="A78" s="230">
        <v>7</v>
      </c>
      <c r="B78" s="86" t="s">
        <v>4</v>
      </c>
      <c r="C78" s="830">
        <v>4645</v>
      </c>
      <c r="D78" s="100">
        <v>605</v>
      </c>
      <c r="E78" s="852">
        <v>13.051906095197072</v>
      </c>
      <c r="F78" s="100">
        <v>2175</v>
      </c>
      <c r="G78" s="855">
        <v>46.887788068059443</v>
      </c>
      <c r="H78" s="132">
        <v>1860</v>
      </c>
      <c r="I78" s="648">
        <v>40.060305836743488</v>
      </c>
      <c r="J78" s="12"/>
      <c r="K78" s="12"/>
      <c r="L78" s="12"/>
    </row>
    <row r="79" spans="1:12" x14ac:dyDescent="0.2">
      <c r="A79" s="230">
        <v>8</v>
      </c>
      <c r="B79" s="86" t="s">
        <v>5</v>
      </c>
      <c r="C79" s="830">
        <v>5305</v>
      </c>
      <c r="D79" s="100">
        <v>645</v>
      </c>
      <c r="E79" s="852">
        <v>12.193742932529213</v>
      </c>
      <c r="F79" s="100">
        <v>2465</v>
      </c>
      <c r="G79" s="855">
        <v>46.494534489257447</v>
      </c>
      <c r="H79" s="132">
        <v>2190</v>
      </c>
      <c r="I79" s="648">
        <v>41.311722578213342</v>
      </c>
      <c r="J79" s="12"/>
      <c r="K79" s="12"/>
      <c r="L79" s="12"/>
    </row>
    <row r="80" spans="1:12" x14ac:dyDescent="0.2">
      <c r="A80" s="230">
        <v>9</v>
      </c>
      <c r="B80" s="86" t="s">
        <v>8</v>
      </c>
      <c r="C80" s="830">
        <v>5500</v>
      </c>
      <c r="D80" s="100">
        <v>585</v>
      </c>
      <c r="E80" s="852">
        <v>10.614322064703744</v>
      </c>
      <c r="F80" s="100">
        <v>2515</v>
      </c>
      <c r="G80" s="855">
        <v>45.710650672482736</v>
      </c>
      <c r="H80" s="132">
        <v>2405</v>
      </c>
      <c r="I80" s="648">
        <v>43.675027262813522</v>
      </c>
      <c r="J80" s="12"/>
      <c r="K80" s="12"/>
      <c r="L80" s="12"/>
    </row>
    <row r="81" spans="1:12" x14ac:dyDescent="0.2">
      <c r="A81" s="230">
        <v>10</v>
      </c>
      <c r="B81" s="86" t="s">
        <v>9</v>
      </c>
      <c r="C81" s="830">
        <v>9305</v>
      </c>
      <c r="D81" s="100">
        <v>1645</v>
      </c>
      <c r="E81" s="852">
        <v>17.674868378639733</v>
      </c>
      <c r="F81" s="100">
        <v>4515</v>
      </c>
      <c r="G81" s="855">
        <v>48.533361985602234</v>
      </c>
      <c r="H81" s="132">
        <v>3145</v>
      </c>
      <c r="I81" s="648">
        <v>33.79176963575803</v>
      </c>
      <c r="J81" s="12"/>
      <c r="K81" s="12"/>
      <c r="L81" s="12"/>
    </row>
    <row r="82" spans="1:12" x14ac:dyDescent="0.2">
      <c r="A82" s="230">
        <v>11</v>
      </c>
      <c r="B82" s="86" t="s">
        <v>93</v>
      </c>
      <c r="C82" s="830">
        <v>10320</v>
      </c>
      <c r="D82" s="100">
        <v>1700</v>
      </c>
      <c r="E82" s="852">
        <v>16.455082856865975</v>
      </c>
      <c r="F82" s="100">
        <v>3590</v>
      </c>
      <c r="G82" s="855">
        <v>34.780501986626611</v>
      </c>
      <c r="H82" s="132">
        <v>5030</v>
      </c>
      <c r="I82" s="648">
        <v>48.764415156507411</v>
      </c>
      <c r="J82" s="12"/>
      <c r="K82" s="12"/>
      <c r="L82" s="12"/>
    </row>
    <row r="83" spans="1:12" x14ac:dyDescent="0.2">
      <c r="A83" s="230">
        <v>12</v>
      </c>
      <c r="B83" s="86" t="s">
        <v>165</v>
      </c>
      <c r="C83" s="830">
        <v>13760</v>
      </c>
      <c r="D83" s="100">
        <v>2065</v>
      </c>
      <c r="E83" s="852">
        <v>15.016717546154965</v>
      </c>
      <c r="F83" s="100">
        <v>5620</v>
      </c>
      <c r="G83" s="855">
        <v>40.834423608082574</v>
      </c>
      <c r="H83" s="132">
        <v>6075</v>
      </c>
      <c r="I83" s="648">
        <v>44.148858845762469</v>
      </c>
      <c r="J83" s="12"/>
      <c r="K83" s="12"/>
      <c r="L83" s="12"/>
    </row>
    <row r="84" spans="1:12" x14ac:dyDescent="0.2">
      <c r="A84" s="230"/>
      <c r="B84" s="86"/>
      <c r="C84" s="100"/>
      <c r="D84" s="100"/>
      <c r="E84" s="613"/>
      <c r="F84" s="100"/>
      <c r="G84" s="648"/>
      <c r="H84" s="142"/>
      <c r="I84" s="648"/>
      <c r="J84" s="12"/>
      <c r="K84" s="12"/>
      <c r="L84" s="12"/>
    </row>
    <row r="85" spans="1:12" x14ac:dyDescent="0.2">
      <c r="A85" s="230"/>
      <c r="B85" s="231" t="s">
        <v>20</v>
      </c>
      <c r="C85" s="831">
        <f>SUM(C72:C83)</f>
        <v>138230</v>
      </c>
      <c r="D85" s="102">
        <f>SUM(D72:D83)</f>
        <v>19545</v>
      </c>
      <c r="E85" s="853">
        <f t="shared" ref="E85" si="0">D85/C85*100</f>
        <v>14.139477682123996</v>
      </c>
      <c r="F85" s="102">
        <f>SUM(F72:F83)</f>
        <v>53470</v>
      </c>
      <c r="G85" s="854">
        <f t="shared" ref="G85" si="1">F85/C85*100</f>
        <v>38.681906966649784</v>
      </c>
      <c r="H85" s="102">
        <f>SUM(H72:H83)</f>
        <v>65210</v>
      </c>
      <c r="I85" s="649">
        <f t="shared" ref="I85" si="2">H85/C85*100</f>
        <v>47.174998191420094</v>
      </c>
      <c r="J85" s="12"/>
      <c r="K85" s="12"/>
    </row>
    <row r="86" spans="1:12" x14ac:dyDescent="0.2">
      <c r="A86" s="72"/>
      <c r="B86" s="72"/>
      <c r="C86" s="241"/>
      <c r="D86" s="241"/>
      <c r="E86" s="241"/>
      <c r="F86" s="242"/>
      <c r="G86" s="242"/>
      <c r="H86" s="241"/>
      <c r="I86" s="241"/>
    </row>
    <row r="87" spans="1:12" ht="6.75" customHeight="1" x14ac:dyDescent="0.2">
      <c r="A87" s="55"/>
      <c r="B87" s="55"/>
      <c r="C87" s="55"/>
      <c r="D87" s="55"/>
      <c r="E87" s="55"/>
      <c r="F87" s="55"/>
      <c r="G87" s="55"/>
      <c r="H87" s="55"/>
      <c r="I87" s="55"/>
    </row>
    <row r="88" spans="1:12" x14ac:dyDescent="0.2">
      <c r="A88" s="65" t="s">
        <v>219</v>
      </c>
      <c r="B88" s="223"/>
      <c r="C88" s="223"/>
      <c r="D88" s="223"/>
      <c r="E88" s="223"/>
      <c r="F88" s="223"/>
      <c r="G88" s="223"/>
      <c r="H88" s="53"/>
      <c r="I88" s="66" t="s">
        <v>314</v>
      </c>
    </row>
    <row r="89" spans="1:12" x14ac:dyDescent="0.2">
      <c r="A89" s="53"/>
      <c r="B89" s="53"/>
      <c r="C89" s="53"/>
      <c r="D89" s="53"/>
      <c r="E89" s="53"/>
      <c r="F89" s="53"/>
      <c r="G89" s="53"/>
      <c r="H89" s="53"/>
      <c r="I89" s="53"/>
    </row>
    <row r="90" spans="1:12" x14ac:dyDescent="0.2">
      <c r="A90" s="53"/>
      <c r="B90" s="53"/>
      <c r="C90" s="53"/>
      <c r="D90" s="53"/>
      <c r="E90" s="53"/>
      <c r="F90" s="53"/>
      <c r="G90" s="53"/>
      <c r="H90" s="53"/>
      <c r="I90" s="53"/>
    </row>
    <row r="91" spans="1:12" x14ac:dyDescent="0.2">
      <c r="A91" s="53"/>
      <c r="B91" s="53"/>
      <c r="C91" s="53"/>
      <c r="D91" s="53"/>
      <c r="E91" s="53"/>
      <c r="F91" s="53"/>
      <c r="G91" s="53"/>
      <c r="H91" s="53"/>
      <c r="I91" s="53"/>
    </row>
    <row r="92" spans="1:12" x14ac:dyDescent="0.2">
      <c r="A92" s="53"/>
      <c r="B92" s="53"/>
      <c r="C92" s="53"/>
      <c r="D92" s="53"/>
      <c r="E92" s="53"/>
      <c r="F92" s="53"/>
      <c r="G92" s="53"/>
      <c r="H92" s="53"/>
      <c r="I92" s="53"/>
    </row>
    <row r="93" spans="1:12" x14ac:dyDescent="0.2">
      <c r="A93" s="53"/>
      <c r="B93" s="53"/>
      <c r="C93" s="53"/>
      <c r="D93" s="53"/>
      <c r="E93" s="53"/>
      <c r="F93" s="53"/>
      <c r="G93" s="53"/>
      <c r="H93" s="53"/>
      <c r="I93" s="53"/>
    </row>
    <row r="94" spans="1:12" x14ac:dyDescent="0.2">
      <c r="A94" s="53"/>
      <c r="B94" s="53"/>
      <c r="C94" s="53"/>
      <c r="D94" s="53"/>
      <c r="E94" s="53"/>
      <c r="F94" s="53"/>
      <c r="G94" s="53"/>
      <c r="H94" s="53"/>
      <c r="I94" s="53"/>
    </row>
    <row r="95" spans="1:12" x14ac:dyDescent="0.2">
      <c r="A95" s="53"/>
      <c r="B95" s="53"/>
      <c r="C95" s="53"/>
      <c r="D95" s="53"/>
      <c r="E95" s="53"/>
      <c r="F95" s="53"/>
      <c r="G95" s="53"/>
      <c r="H95" s="53"/>
      <c r="I95" s="53"/>
    </row>
    <row r="96" spans="1:12" x14ac:dyDescent="0.2">
      <c r="A96" s="53"/>
      <c r="B96" s="53"/>
      <c r="C96" s="53"/>
      <c r="D96" s="53"/>
      <c r="E96" s="53"/>
      <c r="F96" s="53"/>
      <c r="G96" s="53"/>
      <c r="H96" s="53"/>
      <c r="I96" s="53"/>
    </row>
    <row r="97" spans="1:9" x14ac:dyDescent="0.2">
      <c r="A97" s="53"/>
      <c r="B97" s="53"/>
      <c r="C97" s="53"/>
      <c r="D97" s="53"/>
      <c r="E97" s="53"/>
      <c r="F97" s="53"/>
      <c r="G97" s="53"/>
      <c r="H97" s="53"/>
      <c r="I97" s="53"/>
    </row>
    <row r="98" spans="1:9" x14ac:dyDescent="0.2">
      <c r="A98" s="53"/>
      <c r="B98" s="53"/>
      <c r="C98" s="53"/>
      <c r="D98" s="53"/>
      <c r="E98" s="53"/>
      <c r="F98" s="53"/>
      <c r="G98" s="53"/>
      <c r="H98" s="53"/>
      <c r="I98" s="53"/>
    </row>
    <row r="99" spans="1:9" x14ac:dyDescent="0.2">
      <c r="A99" s="53"/>
      <c r="B99" s="53"/>
      <c r="C99" s="53"/>
      <c r="D99" s="53"/>
      <c r="E99" s="53"/>
      <c r="F99" s="53"/>
      <c r="G99" s="53"/>
      <c r="H99" s="53"/>
      <c r="I99" s="53"/>
    </row>
    <row r="100" spans="1:9" x14ac:dyDescent="0.2">
      <c r="A100" s="53"/>
      <c r="B100" s="53"/>
      <c r="C100" s="53"/>
      <c r="D100" s="53"/>
      <c r="E100" s="53"/>
      <c r="F100" s="53"/>
      <c r="G100" s="53"/>
      <c r="H100" s="53"/>
      <c r="I100" s="53"/>
    </row>
    <row r="101" spans="1:9" x14ac:dyDescent="0.2">
      <c r="A101" s="53"/>
      <c r="B101" s="53"/>
      <c r="C101" s="53"/>
      <c r="D101" s="53"/>
      <c r="E101" s="53"/>
      <c r="F101" s="53"/>
      <c r="G101" s="53"/>
      <c r="H101" s="53"/>
      <c r="I101" s="53"/>
    </row>
    <row r="102" spans="1:9" x14ac:dyDescent="0.2">
      <c r="A102" s="53"/>
      <c r="B102" s="53"/>
      <c r="C102" s="53"/>
      <c r="D102" s="53"/>
      <c r="E102" s="53"/>
      <c r="F102" s="53"/>
      <c r="G102" s="53"/>
      <c r="H102" s="53"/>
      <c r="I102" s="53"/>
    </row>
    <row r="103" spans="1:9" x14ac:dyDescent="0.2">
      <c r="A103" s="53"/>
      <c r="B103" s="53"/>
      <c r="C103" s="53"/>
      <c r="D103" s="53"/>
      <c r="E103" s="53"/>
      <c r="F103" s="53"/>
      <c r="G103" s="53"/>
      <c r="H103" s="53"/>
      <c r="I103" s="53"/>
    </row>
    <row r="104" spans="1:9" x14ac:dyDescent="0.2">
      <c r="A104" s="53"/>
      <c r="B104" s="53"/>
      <c r="C104" s="53"/>
      <c r="D104" s="53"/>
      <c r="E104" s="53"/>
      <c r="F104" s="53"/>
      <c r="G104" s="53"/>
      <c r="H104" s="53"/>
      <c r="I104" s="53"/>
    </row>
    <row r="105" spans="1:9" x14ac:dyDescent="0.2">
      <c r="A105" s="53"/>
      <c r="B105" s="53"/>
      <c r="C105" s="53"/>
      <c r="D105" s="53"/>
      <c r="E105" s="53"/>
      <c r="F105" s="53"/>
      <c r="G105" s="53"/>
      <c r="H105" s="53"/>
      <c r="I105" s="53"/>
    </row>
    <row r="106" spans="1:9" x14ac:dyDescent="0.2">
      <c r="A106" s="53"/>
      <c r="B106" s="53"/>
      <c r="C106" s="53"/>
      <c r="D106" s="53"/>
      <c r="E106" s="53"/>
      <c r="F106" s="53"/>
      <c r="G106" s="53"/>
      <c r="H106" s="53"/>
      <c r="I106" s="53"/>
    </row>
    <row r="107" spans="1:9" x14ac:dyDescent="0.2">
      <c r="A107" s="53"/>
      <c r="B107" s="53"/>
      <c r="C107" s="53"/>
      <c r="D107" s="53"/>
      <c r="E107" s="53"/>
      <c r="F107" s="53"/>
      <c r="G107" s="53"/>
      <c r="H107" s="53"/>
      <c r="I107" s="53"/>
    </row>
    <row r="108" spans="1:9" x14ac:dyDescent="0.2">
      <c r="A108" s="53"/>
      <c r="B108" s="53"/>
      <c r="C108" s="53"/>
      <c r="D108" s="53"/>
      <c r="E108" s="53"/>
      <c r="F108" s="53"/>
      <c r="G108" s="53"/>
      <c r="H108" s="53"/>
      <c r="I108" s="53"/>
    </row>
    <row r="109" spans="1:9" x14ac:dyDescent="0.2">
      <c r="A109" s="53"/>
      <c r="B109" s="53"/>
      <c r="C109" s="53"/>
      <c r="D109" s="53"/>
      <c r="E109" s="53"/>
      <c r="F109" s="53"/>
      <c r="G109" s="53"/>
      <c r="H109" s="53"/>
      <c r="I109" s="53"/>
    </row>
    <row r="110" spans="1:9" x14ac:dyDescent="0.2">
      <c r="A110" s="53"/>
      <c r="B110" s="53"/>
      <c r="C110" s="53"/>
      <c r="D110" s="53"/>
      <c r="E110" s="53"/>
      <c r="F110" s="53"/>
      <c r="G110" s="53"/>
      <c r="H110" s="53"/>
      <c r="I110" s="53"/>
    </row>
    <row r="111" spans="1:9" x14ac:dyDescent="0.2">
      <c r="A111" s="53"/>
      <c r="B111" s="53"/>
      <c r="C111" s="53"/>
      <c r="D111" s="53"/>
      <c r="E111" s="53"/>
      <c r="F111" s="53"/>
      <c r="G111" s="53"/>
      <c r="H111" s="53"/>
      <c r="I111" s="66" t="s">
        <v>335</v>
      </c>
    </row>
    <row r="112" spans="1:9" x14ac:dyDescent="0.2">
      <c r="A112" s="53"/>
      <c r="B112" s="53"/>
      <c r="C112" s="53"/>
      <c r="D112" s="53"/>
      <c r="E112" s="53"/>
      <c r="F112" s="53"/>
      <c r="G112" s="53"/>
      <c r="H112" s="53"/>
      <c r="I112" s="53"/>
    </row>
    <row r="113" spans="1:10" x14ac:dyDescent="0.2">
      <c r="A113" s="17"/>
      <c r="B113" s="17"/>
      <c r="C113" s="17"/>
      <c r="D113" s="17"/>
      <c r="E113" s="17"/>
      <c r="F113" s="17"/>
      <c r="G113" s="17"/>
      <c r="H113" s="17"/>
      <c r="I113" s="17"/>
      <c r="J113" s="17"/>
    </row>
    <row r="114" spans="1:10" x14ac:dyDescent="0.2">
      <c r="A114" s="17"/>
      <c r="B114" s="17"/>
      <c r="C114" s="17"/>
      <c r="D114" s="17"/>
      <c r="E114" s="17"/>
      <c r="F114" s="17"/>
      <c r="G114" s="17"/>
      <c r="H114" s="17"/>
      <c r="I114" s="17"/>
      <c r="J114" s="17"/>
    </row>
    <row r="115" spans="1:10" x14ac:dyDescent="0.2">
      <c r="A115" s="17"/>
      <c r="B115" s="17"/>
      <c r="C115" s="17"/>
      <c r="D115" s="17"/>
      <c r="E115" s="17"/>
      <c r="F115" s="17"/>
      <c r="G115" s="17"/>
      <c r="H115" s="17"/>
      <c r="I115" s="17"/>
      <c r="J115" s="17"/>
    </row>
    <row r="116" spans="1:10" x14ac:dyDescent="0.2">
      <c r="A116" s="17"/>
      <c r="B116" s="17"/>
      <c r="C116" s="17"/>
      <c r="D116" s="17"/>
      <c r="E116" s="17"/>
      <c r="F116" s="17"/>
      <c r="G116" s="17"/>
      <c r="H116" s="17"/>
      <c r="I116" s="17"/>
      <c r="J116" s="17"/>
    </row>
  </sheetData>
  <hyperlinks>
    <hyperlink ref="I1" location="INHALT!A1" display="INHALT!A1" xr:uid="{59D288AC-F346-4E68-94B6-33FE094DFB94}"/>
  </hyperlinks>
  <printOptions horizontalCentered="1" gridLines="1"/>
  <pageMargins left="0.59055118110236227" right="0.39370078740157483" top="0.59055118110236227" bottom="0.59055118110236227" header="0.31496062992125984" footer="0.31496062992125984"/>
  <pageSetup paperSize="9" scale="95" firstPageNumber="30" orientation="portrait" useFirstPageNumber="1" r:id="rId1"/>
  <headerFooter alignWithMargins="0">
    <oddFooter>&amp;CSeite &amp;P</oddFooter>
  </headerFooter>
  <rowBreaks count="1" manualBreakCount="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131"/>
  <sheetViews>
    <sheetView zoomScaleNormal="100" workbookViewId="0">
      <selection activeCell="F18" sqref="F18"/>
    </sheetView>
  </sheetViews>
  <sheetFormatPr baseColWidth="10" defaultRowHeight="12.75" x14ac:dyDescent="0.2"/>
  <cols>
    <col min="9" max="9" width="13.7109375" customWidth="1"/>
  </cols>
  <sheetData>
    <row r="1" spans="1:8" x14ac:dyDescent="0.2">
      <c r="A1" s="53"/>
      <c r="B1" s="53"/>
      <c r="C1" s="53"/>
      <c r="D1" s="53"/>
      <c r="E1" s="53"/>
      <c r="F1" s="53"/>
      <c r="G1" s="53"/>
      <c r="H1" s="53"/>
    </row>
    <row r="2" spans="1:8" ht="15.75" x14ac:dyDescent="0.25">
      <c r="A2" s="431" t="s">
        <v>473</v>
      </c>
      <c r="B2" s="53"/>
      <c r="C2" s="53"/>
      <c r="D2" s="53"/>
      <c r="E2" s="53"/>
      <c r="F2" s="53"/>
      <c r="G2" s="53"/>
      <c r="H2" s="53"/>
    </row>
    <row r="3" spans="1:8" ht="15.75" x14ac:dyDescent="0.25">
      <c r="A3" s="432"/>
      <c r="B3" s="72"/>
      <c r="C3" s="72"/>
      <c r="D3" s="72"/>
      <c r="E3" s="72"/>
      <c r="F3" s="72"/>
      <c r="G3" s="72"/>
      <c r="H3" s="53"/>
    </row>
    <row r="4" spans="1:8" ht="15.75" x14ac:dyDescent="0.25">
      <c r="A4" s="54"/>
      <c r="B4" s="55"/>
      <c r="C4" s="55"/>
      <c r="D4" s="55"/>
      <c r="E4" s="55"/>
      <c r="F4" s="55"/>
      <c r="G4" s="55"/>
      <c r="H4" s="53"/>
    </row>
    <row r="5" spans="1:8" x14ac:dyDescent="0.2">
      <c r="A5" s="428" t="s">
        <v>266</v>
      </c>
      <c r="B5" s="53"/>
      <c r="C5" s="53"/>
      <c r="D5" s="53"/>
      <c r="E5" s="53"/>
      <c r="F5" s="53"/>
      <c r="G5" s="53"/>
      <c r="H5" s="53"/>
    </row>
    <row r="6" spans="1:8" x14ac:dyDescent="0.2">
      <c r="A6" s="290" t="s">
        <v>20</v>
      </c>
      <c r="B6" s="53"/>
      <c r="C6" s="53"/>
      <c r="D6" s="53"/>
      <c r="E6" s="53"/>
      <c r="F6" s="53"/>
      <c r="G6" s="53"/>
      <c r="H6" s="53"/>
    </row>
    <row r="7" spans="1:8" x14ac:dyDescent="0.2">
      <c r="A7" s="290" t="s">
        <v>342</v>
      </c>
      <c r="B7" s="53"/>
      <c r="C7" s="53"/>
      <c r="D7" s="53"/>
      <c r="E7" s="53"/>
      <c r="F7" s="53"/>
      <c r="G7" s="53"/>
      <c r="H7" s="53"/>
    </row>
    <row r="8" spans="1:8" x14ac:dyDescent="0.2">
      <c r="A8" s="290" t="s">
        <v>267</v>
      </c>
      <c r="B8" s="53"/>
      <c r="C8" s="53"/>
      <c r="D8" s="53"/>
      <c r="E8" s="53"/>
      <c r="F8" s="53"/>
      <c r="G8" s="53"/>
      <c r="H8" s="53"/>
    </row>
    <row r="9" spans="1:8" x14ac:dyDescent="0.2">
      <c r="A9" s="290" t="s">
        <v>417</v>
      </c>
      <c r="B9" s="53"/>
      <c r="C9" s="53"/>
      <c r="D9" s="53"/>
      <c r="E9" s="53"/>
      <c r="F9" s="53"/>
      <c r="G9" s="53"/>
      <c r="H9" s="53"/>
    </row>
    <row r="10" spans="1:8" x14ac:dyDescent="0.2">
      <c r="A10" s="290" t="s">
        <v>336</v>
      </c>
      <c r="B10" s="53"/>
      <c r="C10" s="53"/>
      <c r="D10" s="53"/>
      <c r="E10" s="53"/>
      <c r="F10" s="53"/>
      <c r="G10" s="53"/>
      <c r="H10" s="53"/>
    </row>
    <row r="11" spans="1:8" ht="14.45" customHeight="1" x14ac:dyDescent="0.2">
      <c r="A11" s="53"/>
      <c r="B11" s="53"/>
      <c r="C11" s="53"/>
      <c r="D11" s="53"/>
      <c r="E11" s="53"/>
      <c r="F11" s="53"/>
      <c r="G11" s="53"/>
      <c r="H11" s="53"/>
    </row>
    <row r="12" spans="1:8" x14ac:dyDescent="0.2">
      <c r="A12" s="428" t="s">
        <v>271</v>
      </c>
      <c r="B12" s="53"/>
      <c r="C12" s="53"/>
      <c r="D12" s="53"/>
      <c r="E12" s="53"/>
      <c r="F12" s="53"/>
      <c r="G12" s="53"/>
      <c r="H12" s="53"/>
    </row>
    <row r="13" spans="1:8" x14ac:dyDescent="0.2">
      <c r="A13" s="290" t="s">
        <v>342</v>
      </c>
      <c r="B13" s="53"/>
      <c r="C13" s="53"/>
      <c r="D13" s="53"/>
      <c r="E13" s="53"/>
      <c r="F13" s="53"/>
      <c r="G13" s="53"/>
      <c r="H13" s="53"/>
    </row>
    <row r="14" spans="1:8" x14ac:dyDescent="0.2">
      <c r="A14" s="290" t="s">
        <v>267</v>
      </c>
      <c r="B14" s="53"/>
      <c r="C14" s="53"/>
      <c r="D14" s="53"/>
      <c r="E14" s="53"/>
      <c r="F14" s="53"/>
      <c r="G14" s="53"/>
      <c r="H14" s="53"/>
    </row>
    <row r="15" spans="1:8" x14ac:dyDescent="0.2">
      <c r="A15" s="290" t="s">
        <v>417</v>
      </c>
      <c r="B15" s="53"/>
      <c r="C15" s="53"/>
      <c r="D15" s="53"/>
      <c r="E15" s="53"/>
      <c r="F15" s="53"/>
      <c r="G15" s="53"/>
      <c r="H15" s="53"/>
    </row>
    <row r="16" spans="1:8" x14ac:dyDescent="0.2">
      <c r="A16" s="290" t="s">
        <v>336</v>
      </c>
      <c r="B16" s="53"/>
      <c r="C16" s="53"/>
      <c r="D16" s="53"/>
      <c r="E16" s="53"/>
      <c r="F16" s="53"/>
      <c r="G16" s="53"/>
      <c r="H16" s="53"/>
    </row>
    <row r="17" spans="1:8" x14ac:dyDescent="0.2">
      <c r="A17" s="290" t="s">
        <v>273</v>
      </c>
      <c r="B17" s="92"/>
      <c r="C17" s="92"/>
      <c r="D17" s="53"/>
      <c r="E17" s="53"/>
      <c r="F17" s="53"/>
      <c r="G17" s="53"/>
      <c r="H17" s="53"/>
    </row>
    <row r="18" spans="1:8" x14ac:dyDescent="0.2">
      <c r="A18" s="290" t="s">
        <v>268</v>
      </c>
      <c r="B18" s="92"/>
      <c r="C18" s="92"/>
      <c r="D18" s="53"/>
      <c r="E18" s="53"/>
      <c r="F18" s="53"/>
      <c r="G18" s="53"/>
      <c r="H18" s="53"/>
    </row>
    <row r="19" spans="1:8" x14ac:dyDescent="0.2">
      <c r="A19" s="290" t="s">
        <v>269</v>
      </c>
      <c r="B19" s="92"/>
      <c r="C19" s="92"/>
      <c r="D19" s="53"/>
      <c r="E19" s="53"/>
      <c r="F19" s="53"/>
      <c r="G19" s="53"/>
      <c r="H19" s="53"/>
    </row>
    <row r="20" spans="1:8" x14ac:dyDescent="0.2">
      <c r="A20" s="290" t="s">
        <v>212</v>
      </c>
      <c r="B20" s="92"/>
      <c r="C20" s="92"/>
      <c r="D20" s="53"/>
      <c r="E20" s="53"/>
      <c r="F20" s="53"/>
      <c r="G20" s="53"/>
      <c r="H20" s="53"/>
    </row>
    <row r="21" spans="1:8" ht="14.45" customHeight="1" x14ac:dyDescent="0.2">
      <c r="B21" s="53"/>
      <c r="C21" s="53"/>
      <c r="D21" s="53"/>
      <c r="E21" s="53"/>
      <c r="F21" s="53"/>
      <c r="G21" s="53"/>
      <c r="H21" s="53"/>
    </row>
    <row r="22" spans="1:8" x14ac:dyDescent="0.2">
      <c r="A22" s="428" t="s">
        <v>272</v>
      </c>
      <c r="B22" s="53"/>
      <c r="C22" s="53"/>
      <c r="D22" s="53"/>
      <c r="E22" s="53"/>
      <c r="F22" s="53"/>
      <c r="G22" s="53"/>
      <c r="H22" s="53"/>
    </row>
    <row r="23" spans="1:8" x14ac:dyDescent="0.2">
      <c r="A23" s="290" t="s">
        <v>274</v>
      </c>
      <c r="B23" s="53"/>
      <c r="C23" s="53"/>
      <c r="D23" s="53"/>
      <c r="E23" s="53"/>
      <c r="F23" s="53"/>
      <c r="G23" s="53"/>
      <c r="H23" s="53"/>
    </row>
    <row r="24" spans="1:8" x14ac:dyDescent="0.2">
      <c r="A24" s="290" t="s">
        <v>275</v>
      </c>
      <c r="B24" s="53"/>
      <c r="C24" s="53"/>
      <c r="D24" s="53"/>
      <c r="E24" s="53"/>
      <c r="F24" s="53"/>
      <c r="G24" s="53"/>
      <c r="H24" s="53"/>
    </row>
    <row r="25" spans="1:8" x14ac:dyDescent="0.2">
      <c r="A25" s="290" t="s">
        <v>276</v>
      </c>
      <c r="B25" s="53"/>
      <c r="C25" s="53"/>
      <c r="D25" s="53"/>
      <c r="E25" s="53"/>
      <c r="F25" s="53"/>
      <c r="G25" s="53"/>
      <c r="H25" s="53"/>
    </row>
    <row r="26" spans="1:8" x14ac:dyDescent="0.2">
      <c r="A26" s="290" t="s">
        <v>277</v>
      </c>
      <c r="B26" s="53"/>
      <c r="C26" s="53"/>
      <c r="D26" s="53"/>
      <c r="E26" s="53"/>
      <c r="F26" s="53"/>
      <c r="G26" s="53"/>
      <c r="H26" s="53"/>
    </row>
    <row r="27" spans="1:8" x14ac:dyDescent="0.2">
      <c r="A27" s="290" t="s">
        <v>282</v>
      </c>
      <c r="B27" s="53"/>
      <c r="C27" s="53"/>
      <c r="D27" s="53"/>
      <c r="E27" s="53"/>
      <c r="F27" s="53"/>
      <c r="G27" s="53"/>
      <c r="H27" s="53"/>
    </row>
    <row r="28" spans="1:8" x14ac:dyDescent="0.2">
      <c r="A28" s="290" t="s">
        <v>283</v>
      </c>
      <c r="B28" s="53"/>
      <c r="C28" s="53"/>
      <c r="D28" s="53"/>
      <c r="E28" s="53"/>
      <c r="F28" s="53"/>
      <c r="G28" s="53"/>
      <c r="H28" s="53"/>
    </row>
    <row r="29" spans="1:8" ht="14.45" customHeight="1" x14ac:dyDescent="0.2">
      <c r="A29" s="92"/>
      <c r="B29" s="53"/>
      <c r="C29" s="53"/>
      <c r="D29" s="53"/>
      <c r="E29" s="53"/>
      <c r="F29" s="53"/>
      <c r="G29" s="53"/>
      <c r="H29" s="53"/>
    </row>
    <row r="30" spans="1:8" x14ac:dyDescent="0.2">
      <c r="A30" s="428" t="s">
        <v>103</v>
      </c>
      <c r="B30" s="53"/>
      <c r="C30" s="53"/>
      <c r="D30" s="53"/>
      <c r="E30" s="53"/>
      <c r="F30" s="53"/>
      <c r="G30" s="53"/>
      <c r="H30" s="53"/>
    </row>
    <row r="31" spans="1:8" x14ac:dyDescent="0.2">
      <c r="A31" s="290" t="s">
        <v>286</v>
      </c>
      <c r="B31" s="93"/>
      <c r="C31" s="93"/>
      <c r="D31" s="93"/>
      <c r="E31" s="53"/>
      <c r="F31" s="53"/>
      <c r="G31" s="53"/>
      <c r="H31" s="53"/>
    </row>
    <row r="32" spans="1:8" x14ac:dyDescent="0.2">
      <c r="A32" s="290" t="s">
        <v>287</v>
      </c>
      <c r="B32" s="93"/>
      <c r="C32" s="93"/>
      <c r="D32" s="93"/>
      <c r="E32" s="53"/>
      <c r="F32" s="53"/>
      <c r="G32" s="53"/>
      <c r="H32" s="53"/>
    </row>
    <row r="33" spans="1:8" x14ac:dyDescent="0.2">
      <c r="A33" s="290" t="s">
        <v>340</v>
      </c>
      <c r="B33" s="53"/>
      <c r="C33" s="53"/>
      <c r="D33" s="53"/>
      <c r="E33" s="53"/>
      <c r="F33" s="53"/>
      <c r="G33" s="53"/>
      <c r="H33" s="53"/>
    </row>
    <row r="34" spans="1:8" x14ac:dyDescent="0.2">
      <c r="A34" s="290" t="s">
        <v>288</v>
      </c>
      <c r="B34" s="53"/>
      <c r="C34" s="53"/>
      <c r="D34" s="53"/>
      <c r="E34" s="53"/>
      <c r="F34" s="53"/>
      <c r="G34" s="53"/>
      <c r="H34" s="53"/>
    </row>
    <row r="35" spans="1:8" x14ac:dyDescent="0.2">
      <c r="A35" s="290" t="s">
        <v>289</v>
      </c>
      <c r="B35" s="53"/>
      <c r="C35" s="53"/>
      <c r="D35" s="53"/>
      <c r="E35" s="53"/>
      <c r="F35" s="53"/>
      <c r="G35" s="53"/>
      <c r="H35" s="53"/>
    </row>
    <row r="36" spans="1:8" x14ac:dyDescent="0.2">
      <c r="A36" s="290" t="s">
        <v>290</v>
      </c>
      <c r="B36" s="53"/>
      <c r="C36" s="53"/>
      <c r="D36" s="53"/>
      <c r="E36" s="53"/>
      <c r="F36" s="53"/>
      <c r="G36" s="53"/>
      <c r="H36" s="53"/>
    </row>
    <row r="37" spans="1:8" x14ac:dyDescent="0.2">
      <c r="A37" s="290" t="s">
        <v>291</v>
      </c>
      <c r="B37" s="53"/>
      <c r="C37" s="53"/>
      <c r="D37" s="53"/>
      <c r="E37" s="53"/>
      <c r="F37" s="53"/>
      <c r="G37" s="53"/>
      <c r="H37" s="53"/>
    </row>
    <row r="38" spans="1:8" x14ac:dyDescent="0.2">
      <c r="A38" s="290" t="s">
        <v>329</v>
      </c>
      <c r="B38" s="53"/>
      <c r="C38" s="53"/>
      <c r="D38" s="53"/>
      <c r="E38" s="53"/>
      <c r="F38" s="53"/>
      <c r="G38" s="53"/>
      <c r="H38" s="53"/>
    </row>
    <row r="39" spans="1:8" x14ac:dyDescent="0.2">
      <c r="A39" s="290" t="s">
        <v>330</v>
      </c>
      <c r="B39" s="53"/>
      <c r="C39" s="53"/>
      <c r="D39" s="53"/>
      <c r="E39" s="53"/>
      <c r="F39" s="53"/>
      <c r="G39" s="53"/>
      <c r="H39" s="53"/>
    </row>
    <row r="40" spans="1:8" x14ac:dyDescent="0.2">
      <c r="A40" s="290" t="s">
        <v>292</v>
      </c>
      <c r="B40" s="53"/>
      <c r="C40" s="53"/>
      <c r="D40" s="53"/>
      <c r="E40" s="53"/>
      <c r="F40" s="53"/>
      <c r="G40" s="53"/>
      <c r="H40" s="53"/>
    </row>
    <row r="41" spans="1:8" ht="14.45" customHeight="1" x14ac:dyDescent="0.2">
      <c r="A41" s="92"/>
      <c r="B41" s="53"/>
      <c r="C41" s="53"/>
      <c r="D41" s="53"/>
      <c r="E41" s="53"/>
      <c r="F41" s="53"/>
      <c r="G41" s="53"/>
      <c r="H41" s="53"/>
    </row>
    <row r="42" spans="1:8" x14ac:dyDescent="0.2">
      <c r="A42" s="428" t="s">
        <v>284</v>
      </c>
      <c r="B42" s="53"/>
      <c r="C42" s="53"/>
      <c r="D42" s="53"/>
      <c r="E42" s="53"/>
      <c r="F42" s="53"/>
      <c r="G42" s="53"/>
      <c r="H42" s="53"/>
    </row>
    <row r="43" spans="1:8" x14ac:dyDescent="0.2">
      <c r="A43" s="290" t="s">
        <v>309</v>
      </c>
      <c r="B43" s="53"/>
      <c r="C43" s="53"/>
      <c r="D43" s="53"/>
      <c r="E43" s="53"/>
      <c r="F43" s="53"/>
      <c r="G43" s="53"/>
      <c r="H43" s="53"/>
    </row>
    <row r="44" spans="1:8" x14ac:dyDescent="0.2">
      <c r="A44" s="290" t="s">
        <v>285</v>
      </c>
      <c r="B44" s="53"/>
      <c r="C44" s="53"/>
      <c r="D44" s="53"/>
      <c r="E44" s="53"/>
      <c r="F44" s="53"/>
      <c r="G44" s="53"/>
      <c r="H44" s="53"/>
    </row>
    <row r="45" spans="1:8" x14ac:dyDescent="0.2">
      <c r="A45" s="290" t="s">
        <v>310</v>
      </c>
      <c r="B45" s="53"/>
      <c r="C45" s="53"/>
      <c r="D45" s="53"/>
      <c r="E45" s="53"/>
      <c r="F45" s="53"/>
      <c r="G45" s="53"/>
      <c r="H45" s="53"/>
    </row>
    <row r="46" spans="1:8" x14ac:dyDescent="0.2">
      <c r="A46" s="290" t="s">
        <v>311</v>
      </c>
      <c r="B46" s="53"/>
      <c r="C46" s="53"/>
      <c r="D46" s="53"/>
      <c r="E46" s="53"/>
      <c r="F46" s="53"/>
      <c r="G46" s="53"/>
      <c r="H46" s="53"/>
    </row>
    <row r="47" spans="1:8" x14ac:dyDescent="0.2">
      <c r="A47" s="290" t="s">
        <v>123</v>
      </c>
      <c r="B47" s="53"/>
      <c r="C47" s="53"/>
      <c r="D47" s="53"/>
      <c r="E47" s="53"/>
      <c r="F47" s="53"/>
      <c r="G47" s="53"/>
      <c r="H47" s="53"/>
    </row>
    <row r="48" spans="1:8" ht="14.45" customHeight="1" x14ac:dyDescent="0.2">
      <c r="A48" s="53"/>
      <c r="B48" s="53"/>
      <c r="C48" s="53"/>
      <c r="D48" s="53"/>
      <c r="E48" s="53"/>
      <c r="F48" s="53"/>
      <c r="G48" s="53"/>
      <c r="H48" s="53"/>
    </row>
    <row r="49" spans="1:8" x14ac:dyDescent="0.2">
      <c r="A49" s="428" t="s">
        <v>270</v>
      </c>
      <c r="B49" s="53"/>
      <c r="C49" s="53"/>
      <c r="D49" s="53"/>
      <c r="E49" s="53"/>
      <c r="F49" s="53"/>
      <c r="G49" s="53"/>
      <c r="H49" s="53"/>
    </row>
    <row r="50" spans="1:8" x14ac:dyDescent="0.2">
      <c r="A50" s="290" t="s">
        <v>278</v>
      </c>
      <c r="B50" s="53"/>
      <c r="C50" s="53"/>
      <c r="D50" s="53"/>
      <c r="E50" s="53"/>
      <c r="F50" s="53"/>
      <c r="G50" s="53"/>
      <c r="H50" s="53"/>
    </row>
    <row r="51" spans="1:8" x14ac:dyDescent="0.2">
      <c r="A51" s="290" t="s">
        <v>279</v>
      </c>
      <c r="B51" s="53"/>
      <c r="C51" s="53"/>
      <c r="D51" s="53"/>
      <c r="E51" s="53"/>
      <c r="F51" s="53"/>
      <c r="G51" s="53"/>
      <c r="H51" s="53"/>
    </row>
    <row r="52" spans="1:8" x14ac:dyDescent="0.2">
      <c r="A52" s="290" t="s">
        <v>280</v>
      </c>
      <c r="B52" s="53"/>
      <c r="C52" s="53"/>
      <c r="D52" s="53"/>
      <c r="E52" s="53"/>
      <c r="F52" s="53"/>
      <c r="G52" s="53"/>
      <c r="H52" s="53"/>
    </row>
    <row r="53" spans="1:8" x14ac:dyDescent="0.2">
      <c r="A53" s="290" t="s">
        <v>281</v>
      </c>
      <c r="B53" s="53"/>
      <c r="C53" s="53"/>
      <c r="D53" s="53"/>
      <c r="E53" s="53"/>
      <c r="F53" s="53"/>
      <c r="G53" s="53"/>
      <c r="H53" s="53"/>
    </row>
    <row r="54" spans="1:8" ht="14.45" customHeight="1" x14ac:dyDescent="0.2">
      <c r="A54" s="53"/>
      <c r="B54" s="53"/>
      <c r="C54" s="53"/>
      <c r="D54" s="53"/>
      <c r="E54" s="53"/>
      <c r="F54" s="53"/>
      <c r="G54" s="53"/>
      <c r="H54" s="53"/>
    </row>
    <row r="55" spans="1:8" ht="15" x14ac:dyDescent="0.25">
      <c r="A55" s="433"/>
      <c r="B55" s="53"/>
      <c r="C55" s="53"/>
      <c r="D55" s="53"/>
      <c r="E55" s="53"/>
      <c r="F55" s="53"/>
      <c r="G55" s="53"/>
      <c r="H55" s="53"/>
    </row>
    <row r="56" spans="1:8" x14ac:dyDescent="0.2">
      <c r="A56" s="434"/>
      <c r="B56" s="53"/>
      <c r="C56" s="53"/>
      <c r="D56" s="53"/>
      <c r="E56" s="53"/>
      <c r="F56" s="53"/>
      <c r="G56" s="53"/>
      <c r="H56" s="53"/>
    </row>
    <row r="57" spans="1:8" x14ac:dyDescent="0.2">
      <c r="A57" s="290"/>
      <c r="B57" s="53"/>
      <c r="C57" s="53"/>
      <c r="D57" s="53"/>
      <c r="E57" s="53"/>
      <c r="F57" s="53"/>
      <c r="G57" s="53"/>
      <c r="H57" s="53"/>
    </row>
    <row r="58" spans="1:8" x14ac:dyDescent="0.2">
      <c r="A58" s="290"/>
      <c r="B58" s="53"/>
      <c r="C58" s="53"/>
      <c r="D58" s="53"/>
      <c r="E58" s="53"/>
      <c r="F58" s="53"/>
      <c r="G58" s="53"/>
      <c r="H58" s="53"/>
    </row>
    <row r="59" spans="1:8" x14ac:dyDescent="0.2">
      <c r="A59" s="290"/>
      <c r="B59" s="53"/>
      <c r="C59" s="53"/>
      <c r="D59" s="53"/>
      <c r="E59" s="53"/>
      <c r="F59" s="53"/>
      <c r="G59" s="53"/>
      <c r="H59" s="53"/>
    </row>
    <row r="60" spans="1:8" x14ac:dyDescent="0.2">
      <c r="A60" s="53"/>
      <c r="B60" s="53"/>
      <c r="C60" s="53"/>
      <c r="D60" s="53"/>
      <c r="E60" s="53"/>
      <c r="F60" s="53"/>
      <c r="G60" s="53"/>
      <c r="H60" s="53"/>
    </row>
    <row r="61" spans="1:8" x14ac:dyDescent="0.2">
      <c r="A61" s="55"/>
      <c r="B61" s="55"/>
      <c r="C61" s="53"/>
      <c r="D61" s="53"/>
      <c r="E61" s="53"/>
      <c r="F61" s="53"/>
      <c r="G61" s="53"/>
      <c r="H61" s="53"/>
    </row>
    <row r="62" spans="1:8" x14ac:dyDescent="0.2">
      <c r="A62" s="53"/>
      <c r="B62" s="53"/>
      <c r="C62" s="53"/>
      <c r="D62" s="53"/>
      <c r="E62" s="53"/>
      <c r="F62" s="53"/>
      <c r="G62" s="53"/>
      <c r="H62" s="53"/>
    </row>
    <row r="63" spans="1:8" x14ac:dyDescent="0.2">
      <c r="A63" s="53"/>
      <c r="B63" s="53"/>
      <c r="C63" s="53"/>
      <c r="D63" s="53"/>
      <c r="E63" s="53"/>
      <c r="F63" s="53"/>
      <c r="G63" s="53"/>
      <c r="H63" s="53"/>
    </row>
    <row r="64" spans="1:8" x14ac:dyDescent="0.2">
      <c r="A64" s="53"/>
      <c r="B64" s="53"/>
      <c r="C64" s="53"/>
      <c r="D64" s="53"/>
      <c r="E64" s="53"/>
      <c r="F64" s="53"/>
      <c r="G64" s="53"/>
      <c r="H64" s="53"/>
    </row>
    <row r="65" spans="1:8" x14ac:dyDescent="0.2">
      <c r="A65" s="53"/>
      <c r="B65" s="53"/>
      <c r="C65" s="53"/>
      <c r="D65" s="53"/>
      <c r="E65" s="53"/>
      <c r="F65" s="53"/>
      <c r="G65" s="53"/>
      <c r="H65" s="53"/>
    </row>
    <row r="66" spans="1:8" x14ac:dyDescent="0.2">
      <c r="A66" s="53"/>
      <c r="B66" s="53"/>
      <c r="C66" s="53"/>
      <c r="D66" s="53"/>
      <c r="E66" s="53"/>
      <c r="F66" s="53"/>
      <c r="G66" s="53"/>
      <c r="H66" s="53"/>
    </row>
    <row r="67" spans="1:8" x14ac:dyDescent="0.2">
      <c r="A67" s="53"/>
      <c r="B67" s="53"/>
      <c r="C67" s="53"/>
      <c r="D67" s="53"/>
      <c r="E67" s="53"/>
      <c r="F67" s="53"/>
      <c r="G67" s="53"/>
      <c r="H67" s="53"/>
    </row>
    <row r="68" spans="1:8" x14ac:dyDescent="0.2">
      <c r="A68" s="53"/>
      <c r="B68" s="53"/>
      <c r="C68" s="53"/>
      <c r="D68" s="53"/>
      <c r="E68" s="53"/>
      <c r="F68" s="53"/>
      <c r="G68" s="53"/>
      <c r="H68" s="53"/>
    </row>
    <row r="69" spans="1:8" x14ac:dyDescent="0.2">
      <c r="A69" s="53"/>
      <c r="B69" s="53"/>
      <c r="C69" s="53"/>
      <c r="D69" s="53"/>
      <c r="E69" s="53"/>
      <c r="F69" s="53"/>
      <c r="G69" s="53"/>
      <c r="H69" s="53"/>
    </row>
    <row r="70" spans="1:8" x14ac:dyDescent="0.2">
      <c r="A70" s="53"/>
      <c r="B70" s="53"/>
      <c r="C70" s="53"/>
      <c r="D70" s="53"/>
      <c r="E70" s="53"/>
      <c r="F70" s="53"/>
      <c r="G70" s="53"/>
      <c r="H70" s="53"/>
    </row>
    <row r="71" spans="1:8" x14ac:dyDescent="0.2">
      <c r="A71" s="53"/>
      <c r="B71" s="53"/>
      <c r="C71" s="53"/>
      <c r="D71" s="53"/>
      <c r="E71" s="53"/>
      <c r="F71" s="53"/>
      <c r="G71" s="53"/>
      <c r="H71" s="53"/>
    </row>
    <row r="72" spans="1:8" x14ac:dyDescent="0.2">
      <c r="A72" s="53"/>
      <c r="B72" s="53"/>
      <c r="C72" s="53"/>
      <c r="D72" s="53"/>
      <c r="E72" s="53"/>
      <c r="F72" s="53"/>
      <c r="G72" s="53"/>
      <c r="H72" s="53"/>
    </row>
    <row r="73" spans="1:8" x14ac:dyDescent="0.2">
      <c r="A73" s="53"/>
      <c r="B73" s="53"/>
      <c r="C73" s="53"/>
      <c r="D73" s="53"/>
      <c r="E73" s="53"/>
      <c r="F73" s="53"/>
      <c r="G73" s="53"/>
      <c r="H73" s="53"/>
    </row>
    <row r="74" spans="1:8" x14ac:dyDescent="0.2">
      <c r="A74" s="53"/>
      <c r="B74" s="53"/>
      <c r="C74" s="53"/>
      <c r="D74" s="53"/>
      <c r="E74" s="53"/>
      <c r="F74" s="53"/>
      <c r="G74" s="53"/>
      <c r="H74" s="53"/>
    </row>
    <row r="75" spans="1:8" x14ac:dyDescent="0.2">
      <c r="A75" s="53"/>
      <c r="B75" s="53"/>
      <c r="C75" s="53"/>
      <c r="D75" s="53"/>
      <c r="E75" s="53"/>
      <c r="F75" s="53"/>
      <c r="G75" s="53"/>
      <c r="H75" s="53"/>
    </row>
    <row r="76" spans="1:8" x14ac:dyDescent="0.2">
      <c r="A76" s="53"/>
      <c r="B76" s="53"/>
      <c r="C76" s="53"/>
      <c r="D76" s="53"/>
      <c r="E76" s="53"/>
      <c r="F76" s="53"/>
      <c r="G76" s="53"/>
      <c r="H76" s="53"/>
    </row>
    <row r="77" spans="1:8" x14ac:dyDescent="0.2">
      <c r="A77" s="53"/>
      <c r="B77" s="53"/>
      <c r="C77" s="53"/>
      <c r="D77" s="53"/>
      <c r="E77" s="53"/>
      <c r="F77" s="53"/>
      <c r="G77" s="53"/>
      <c r="H77" s="53"/>
    </row>
    <row r="78" spans="1:8" x14ac:dyDescent="0.2">
      <c r="A78" s="53"/>
      <c r="B78" s="53"/>
      <c r="C78" s="53"/>
      <c r="D78" s="53"/>
      <c r="E78" s="53"/>
      <c r="F78" s="53"/>
      <c r="G78" s="53"/>
      <c r="H78" s="53"/>
    </row>
    <row r="79" spans="1:8" x14ac:dyDescent="0.2">
      <c r="A79" s="53"/>
      <c r="B79" s="53"/>
      <c r="C79" s="53"/>
      <c r="D79" s="53"/>
      <c r="E79" s="53"/>
      <c r="F79" s="53"/>
      <c r="G79" s="53"/>
      <c r="H79" s="53"/>
    </row>
    <row r="80" spans="1:8" x14ac:dyDescent="0.2">
      <c r="A80" s="53"/>
      <c r="B80" s="53"/>
      <c r="C80" s="53"/>
      <c r="D80" s="53"/>
      <c r="E80" s="53"/>
      <c r="F80" s="53"/>
      <c r="G80" s="53"/>
      <c r="H80" s="53"/>
    </row>
    <row r="81" spans="1:8" x14ac:dyDescent="0.2">
      <c r="A81" s="53"/>
      <c r="B81" s="53"/>
      <c r="C81" s="53"/>
      <c r="D81" s="53"/>
      <c r="E81" s="53"/>
      <c r="F81" s="53"/>
      <c r="G81" s="53"/>
      <c r="H81" s="53"/>
    </row>
    <row r="82" spans="1:8" x14ac:dyDescent="0.2">
      <c r="A82" s="53"/>
      <c r="B82" s="53"/>
      <c r="C82" s="53"/>
      <c r="D82" s="53"/>
      <c r="E82" s="53"/>
      <c r="F82" s="53"/>
      <c r="G82" s="53"/>
      <c r="H82" s="53"/>
    </row>
    <row r="83" spans="1:8" x14ac:dyDescent="0.2">
      <c r="A83" s="53"/>
      <c r="B83" s="53"/>
      <c r="C83" s="53"/>
      <c r="D83" s="53"/>
      <c r="E83" s="53"/>
      <c r="F83" s="53"/>
      <c r="G83" s="53"/>
      <c r="H83" s="53"/>
    </row>
    <row r="84" spans="1:8" x14ac:dyDescent="0.2">
      <c r="A84" s="53"/>
      <c r="B84" s="53"/>
      <c r="C84" s="53"/>
      <c r="D84" s="53"/>
      <c r="E84" s="53"/>
      <c r="F84" s="53"/>
      <c r="G84" s="53"/>
      <c r="H84" s="53"/>
    </row>
    <row r="85" spans="1:8" x14ac:dyDescent="0.2">
      <c r="A85" s="53"/>
      <c r="B85" s="53"/>
      <c r="C85" s="53"/>
      <c r="D85" s="53"/>
      <c r="E85" s="53"/>
      <c r="F85" s="53"/>
      <c r="G85" s="53"/>
      <c r="H85" s="53"/>
    </row>
    <row r="86" spans="1:8" x14ac:dyDescent="0.2">
      <c r="A86" s="53"/>
      <c r="B86" s="53"/>
      <c r="C86" s="53"/>
      <c r="D86" s="53"/>
      <c r="E86" s="53"/>
      <c r="F86" s="53"/>
      <c r="G86" s="53"/>
      <c r="H86" s="53"/>
    </row>
    <row r="87" spans="1:8" x14ac:dyDescent="0.2">
      <c r="A87" s="53"/>
      <c r="B87" s="53"/>
      <c r="C87" s="53"/>
      <c r="D87" s="53"/>
      <c r="E87" s="53"/>
      <c r="F87" s="53"/>
      <c r="G87" s="53"/>
      <c r="H87" s="53"/>
    </row>
    <row r="88" spans="1:8" x14ac:dyDescent="0.2">
      <c r="A88" s="53"/>
      <c r="B88" s="53"/>
      <c r="C88" s="53"/>
      <c r="D88" s="53"/>
      <c r="E88" s="53"/>
      <c r="F88" s="53"/>
      <c r="G88" s="53"/>
      <c r="H88" s="53"/>
    </row>
    <row r="89" spans="1:8" x14ac:dyDescent="0.2">
      <c r="A89" s="53"/>
      <c r="B89" s="53"/>
      <c r="C89" s="53"/>
      <c r="D89" s="53"/>
      <c r="E89" s="53"/>
      <c r="F89" s="53"/>
      <c r="G89" s="53"/>
      <c r="H89" s="53"/>
    </row>
    <row r="90" spans="1:8" x14ac:dyDescent="0.2">
      <c r="A90" s="53"/>
      <c r="B90" s="53"/>
      <c r="C90" s="53"/>
      <c r="D90" s="53"/>
      <c r="E90" s="53"/>
      <c r="F90" s="53"/>
      <c r="G90" s="53"/>
      <c r="H90" s="53"/>
    </row>
    <row r="91" spans="1:8" x14ac:dyDescent="0.2">
      <c r="A91" s="53"/>
      <c r="B91" s="53"/>
      <c r="C91" s="53"/>
      <c r="D91" s="53"/>
      <c r="E91" s="53"/>
      <c r="F91" s="53"/>
      <c r="G91" s="53"/>
      <c r="H91" s="53"/>
    </row>
    <row r="92" spans="1:8" x14ac:dyDescent="0.2">
      <c r="A92" s="53"/>
      <c r="B92" s="53"/>
      <c r="C92" s="53"/>
      <c r="D92" s="53"/>
      <c r="E92" s="53"/>
      <c r="F92" s="53"/>
      <c r="G92" s="53"/>
      <c r="H92" s="53"/>
    </row>
    <row r="93" spans="1:8" x14ac:dyDescent="0.2">
      <c r="A93" s="53"/>
      <c r="B93" s="53"/>
      <c r="C93" s="53"/>
      <c r="D93" s="53"/>
      <c r="E93" s="53"/>
      <c r="F93" s="53"/>
      <c r="G93" s="53"/>
      <c r="H93" s="53"/>
    </row>
    <row r="94" spans="1:8" x14ac:dyDescent="0.2">
      <c r="A94" s="53"/>
      <c r="B94" s="53"/>
      <c r="C94" s="53"/>
      <c r="D94" s="53"/>
      <c r="E94" s="53"/>
      <c r="F94" s="53"/>
      <c r="G94" s="53"/>
      <c r="H94" s="53"/>
    </row>
    <row r="95" spans="1:8" x14ac:dyDescent="0.2">
      <c r="A95" s="53"/>
      <c r="B95" s="53"/>
      <c r="C95" s="53"/>
      <c r="D95" s="53"/>
      <c r="E95" s="53"/>
      <c r="F95" s="53"/>
      <c r="G95" s="53"/>
      <c r="H95" s="53"/>
    </row>
    <row r="96" spans="1:8" x14ac:dyDescent="0.2">
      <c r="A96" s="53"/>
      <c r="B96" s="53"/>
      <c r="C96" s="53"/>
      <c r="D96" s="53"/>
      <c r="E96" s="53"/>
      <c r="F96" s="53"/>
      <c r="G96" s="53"/>
      <c r="H96" s="53"/>
    </row>
    <row r="97" spans="1:8" x14ac:dyDescent="0.2">
      <c r="A97" s="53"/>
      <c r="B97" s="53"/>
      <c r="C97" s="53"/>
      <c r="D97" s="53"/>
      <c r="E97" s="53"/>
      <c r="F97" s="53"/>
      <c r="G97" s="53"/>
      <c r="H97" s="53"/>
    </row>
    <row r="98" spans="1:8" x14ac:dyDescent="0.2">
      <c r="A98" s="53"/>
      <c r="B98" s="53"/>
      <c r="C98" s="53"/>
      <c r="D98" s="53"/>
      <c r="E98" s="53"/>
      <c r="F98" s="53"/>
      <c r="G98" s="53"/>
      <c r="H98" s="53"/>
    </row>
    <row r="99" spans="1:8" x14ac:dyDescent="0.2">
      <c r="A99" s="53"/>
      <c r="B99" s="53"/>
      <c r="C99" s="53"/>
      <c r="D99" s="53"/>
      <c r="E99" s="53"/>
      <c r="F99" s="53"/>
      <c r="G99" s="53"/>
      <c r="H99" s="53"/>
    </row>
    <row r="100" spans="1:8" x14ac:dyDescent="0.2">
      <c r="A100" s="53"/>
      <c r="B100" s="53"/>
      <c r="C100" s="53"/>
      <c r="D100" s="53"/>
      <c r="E100" s="53"/>
      <c r="F100" s="53"/>
      <c r="G100" s="53"/>
      <c r="H100" s="53"/>
    </row>
    <row r="101" spans="1:8" x14ac:dyDescent="0.2">
      <c r="A101" s="53"/>
      <c r="B101" s="53"/>
      <c r="C101" s="53"/>
      <c r="D101" s="53"/>
      <c r="E101" s="53"/>
      <c r="F101" s="53"/>
      <c r="G101" s="53"/>
      <c r="H101" s="53"/>
    </row>
    <row r="102" spans="1:8" x14ac:dyDescent="0.2">
      <c r="A102" s="53"/>
      <c r="B102" s="53"/>
      <c r="C102" s="53"/>
      <c r="D102" s="53"/>
      <c r="E102" s="53"/>
      <c r="F102" s="53"/>
      <c r="G102" s="53"/>
      <c r="H102" s="53"/>
    </row>
    <row r="103" spans="1:8" x14ac:dyDescent="0.2">
      <c r="A103" s="53"/>
      <c r="B103" s="53"/>
      <c r="C103" s="53"/>
      <c r="D103" s="53"/>
      <c r="E103" s="53"/>
      <c r="F103" s="53"/>
      <c r="G103" s="53"/>
      <c r="H103" s="53"/>
    </row>
    <row r="104" spans="1:8" x14ac:dyDescent="0.2">
      <c r="A104" s="53"/>
      <c r="B104" s="53"/>
      <c r="C104" s="53"/>
      <c r="D104" s="53"/>
      <c r="E104" s="53"/>
      <c r="F104" s="53"/>
      <c r="G104" s="53"/>
      <c r="H104" s="53"/>
    </row>
    <row r="105" spans="1:8" x14ac:dyDescent="0.2">
      <c r="A105" s="53"/>
      <c r="B105" s="53"/>
      <c r="C105" s="53"/>
      <c r="D105" s="53"/>
      <c r="E105" s="53"/>
      <c r="F105" s="53"/>
      <c r="G105" s="53"/>
      <c r="H105" s="53"/>
    </row>
    <row r="106" spans="1:8" x14ac:dyDescent="0.2">
      <c r="A106" s="53"/>
      <c r="B106" s="53"/>
      <c r="C106" s="53"/>
      <c r="D106" s="53"/>
      <c r="E106" s="53"/>
      <c r="F106" s="53"/>
      <c r="G106" s="53"/>
      <c r="H106" s="53"/>
    </row>
    <row r="107" spans="1:8" x14ac:dyDescent="0.2">
      <c r="A107" s="53"/>
      <c r="B107" s="53"/>
      <c r="C107" s="53"/>
      <c r="D107" s="53"/>
      <c r="E107" s="53"/>
      <c r="F107" s="53"/>
      <c r="G107" s="53"/>
      <c r="H107" s="53"/>
    </row>
    <row r="108" spans="1:8" x14ac:dyDescent="0.2">
      <c r="A108" s="53"/>
      <c r="B108" s="53"/>
      <c r="C108" s="53"/>
      <c r="D108" s="53"/>
      <c r="E108" s="53"/>
      <c r="F108" s="53"/>
      <c r="G108" s="53"/>
      <c r="H108" s="53"/>
    </row>
    <row r="109" spans="1:8" x14ac:dyDescent="0.2">
      <c r="A109" s="53"/>
      <c r="B109" s="53"/>
      <c r="C109" s="53"/>
      <c r="D109" s="53"/>
      <c r="E109" s="53"/>
      <c r="F109" s="53"/>
      <c r="G109" s="53"/>
      <c r="H109" s="53"/>
    </row>
    <row r="110" spans="1:8" x14ac:dyDescent="0.2">
      <c r="A110" s="53"/>
      <c r="B110" s="53"/>
      <c r="C110" s="53"/>
      <c r="D110" s="53"/>
      <c r="E110" s="53"/>
      <c r="F110" s="53"/>
      <c r="G110" s="53"/>
      <c r="H110" s="53"/>
    </row>
    <row r="111" spans="1:8" x14ac:dyDescent="0.2">
      <c r="A111" s="53"/>
      <c r="B111" s="53"/>
      <c r="C111" s="53"/>
      <c r="D111" s="53"/>
      <c r="E111" s="53"/>
      <c r="F111" s="53"/>
      <c r="G111" s="53"/>
      <c r="H111" s="53"/>
    </row>
    <row r="112" spans="1:8" x14ac:dyDescent="0.2">
      <c r="A112" s="53"/>
      <c r="B112" s="53"/>
      <c r="C112" s="53"/>
      <c r="D112" s="53"/>
      <c r="E112" s="53"/>
      <c r="F112" s="53"/>
      <c r="G112" s="53"/>
      <c r="H112" s="53"/>
    </row>
    <row r="113" spans="1:8" x14ac:dyDescent="0.2">
      <c r="A113" s="53"/>
      <c r="B113" s="53"/>
      <c r="C113" s="53"/>
      <c r="D113" s="53"/>
      <c r="E113" s="53"/>
      <c r="F113" s="53"/>
      <c r="G113" s="53"/>
      <c r="H113" s="53"/>
    </row>
    <row r="114" spans="1:8" x14ac:dyDescent="0.2">
      <c r="A114" s="53"/>
      <c r="B114" s="53"/>
      <c r="C114" s="53"/>
      <c r="D114" s="53"/>
      <c r="E114" s="53"/>
      <c r="F114" s="53"/>
      <c r="G114" s="53"/>
      <c r="H114" s="53"/>
    </row>
    <row r="115" spans="1:8" x14ac:dyDescent="0.2">
      <c r="A115" s="53"/>
      <c r="B115" s="53"/>
      <c r="C115" s="53"/>
      <c r="D115" s="53"/>
      <c r="E115" s="53"/>
      <c r="F115" s="53"/>
      <c r="G115" s="53"/>
      <c r="H115" s="53"/>
    </row>
    <row r="116" spans="1:8" x14ac:dyDescent="0.2">
      <c r="A116" s="53"/>
      <c r="B116" s="53"/>
      <c r="C116" s="53"/>
      <c r="D116" s="53"/>
      <c r="E116" s="53"/>
      <c r="F116" s="53"/>
      <c r="G116" s="53"/>
      <c r="H116" s="53"/>
    </row>
    <row r="117" spans="1:8" x14ac:dyDescent="0.2">
      <c r="A117" s="53"/>
      <c r="B117" s="53"/>
      <c r="C117" s="53"/>
      <c r="D117" s="53"/>
      <c r="E117" s="53"/>
      <c r="F117" s="53"/>
      <c r="G117" s="53"/>
      <c r="H117" s="53"/>
    </row>
    <row r="118" spans="1:8" x14ac:dyDescent="0.2">
      <c r="A118" s="53"/>
      <c r="B118" s="53"/>
      <c r="C118" s="53"/>
      <c r="D118" s="53"/>
      <c r="E118" s="53"/>
      <c r="F118" s="53"/>
      <c r="G118" s="53"/>
      <c r="H118" s="53"/>
    </row>
    <row r="119" spans="1:8" x14ac:dyDescent="0.2">
      <c r="A119" s="53"/>
      <c r="B119" s="53"/>
      <c r="C119" s="53"/>
      <c r="D119" s="53"/>
      <c r="E119" s="53"/>
      <c r="F119" s="53"/>
      <c r="G119" s="53"/>
      <c r="H119" s="53"/>
    </row>
    <row r="120" spans="1:8" x14ac:dyDescent="0.2">
      <c r="A120" s="53"/>
      <c r="B120" s="53"/>
      <c r="C120" s="53"/>
      <c r="D120" s="53"/>
      <c r="E120" s="53"/>
      <c r="F120" s="53"/>
      <c r="G120" s="53"/>
      <c r="H120" s="53"/>
    </row>
    <row r="121" spans="1:8" x14ac:dyDescent="0.2">
      <c r="A121" s="53"/>
      <c r="B121" s="53"/>
      <c r="C121" s="53"/>
      <c r="D121" s="53"/>
      <c r="E121" s="53"/>
      <c r="F121" s="53"/>
      <c r="G121" s="53"/>
      <c r="H121" s="53"/>
    </row>
    <row r="122" spans="1:8" x14ac:dyDescent="0.2">
      <c r="A122" s="53"/>
      <c r="B122" s="53"/>
      <c r="C122" s="53"/>
      <c r="D122" s="53"/>
      <c r="E122" s="53"/>
      <c r="F122" s="53"/>
      <c r="G122" s="53"/>
      <c r="H122" s="53"/>
    </row>
    <row r="123" spans="1:8" x14ac:dyDescent="0.2">
      <c r="A123" s="53"/>
      <c r="B123" s="53"/>
      <c r="C123" s="53"/>
      <c r="D123" s="53"/>
      <c r="E123" s="53"/>
      <c r="F123" s="53"/>
      <c r="G123" s="53"/>
      <c r="H123" s="53"/>
    </row>
    <row r="124" spans="1:8" x14ac:dyDescent="0.2">
      <c r="A124" s="53"/>
      <c r="B124" s="53"/>
      <c r="C124" s="53"/>
      <c r="D124" s="53"/>
      <c r="E124" s="53"/>
      <c r="F124" s="53"/>
      <c r="G124" s="53"/>
      <c r="H124" s="53"/>
    </row>
    <row r="125" spans="1:8" x14ac:dyDescent="0.2">
      <c r="A125" s="53"/>
      <c r="B125" s="53"/>
      <c r="C125" s="53"/>
      <c r="D125" s="53"/>
      <c r="E125" s="53"/>
      <c r="F125" s="53"/>
      <c r="G125" s="53"/>
      <c r="H125" s="53"/>
    </row>
    <row r="126" spans="1:8" x14ac:dyDescent="0.2">
      <c r="A126" s="53"/>
      <c r="B126" s="53"/>
      <c r="C126" s="53"/>
      <c r="D126" s="53"/>
      <c r="E126" s="53"/>
      <c r="F126" s="53"/>
      <c r="G126" s="53"/>
      <c r="H126" s="53"/>
    </row>
    <row r="127" spans="1:8" x14ac:dyDescent="0.2">
      <c r="A127" s="53"/>
      <c r="B127" s="53"/>
      <c r="C127" s="53"/>
      <c r="D127" s="53"/>
      <c r="E127" s="53"/>
      <c r="F127" s="53"/>
      <c r="G127" s="53"/>
      <c r="H127" s="53"/>
    </row>
    <row r="128" spans="1:8" x14ac:dyDescent="0.2">
      <c r="A128" s="53"/>
      <c r="B128" s="53"/>
      <c r="C128" s="53"/>
      <c r="D128" s="53"/>
      <c r="E128" s="53"/>
      <c r="F128" s="53"/>
      <c r="G128" s="53"/>
      <c r="H128" s="53"/>
    </row>
    <row r="129" spans="1:8" x14ac:dyDescent="0.2">
      <c r="A129" s="53"/>
      <c r="B129" s="53"/>
      <c r="C129" s="53"/>
      <c r="D129" s="53"/>
      <c r="E129" s="53"/>
      <c r="F129" s="53"/>
      <c r="G129" s="53"/>
      <c r="H129" s="53"/>
    </row>
    <row r="130" spans="1:8" x14ac:dyDescent="0.2">
      <c r="A130" s="53"/>
      <c r="B130" s="53"/>
      <c r="C130" s="53"/>
      <c r="D130" s="53"/>
      <c r="E130" s="53"/>
      <c r="F130" s="53"/>
      <c r="G130" s="53"/>
      <c r="H130" s="53"/>
    </row>
    <row r="131" spans="1:8" x14ac:dyDescent="0.2">
      <c r="A131" s="53"/>
      <c r="B131" s="53"/>
      <c r="C131" s="53"/>
      <c r="D131" s="53"/>
      <c r="E131" s="53"/>
      <c r="F131" s="53"/>
      <c r="G131" s="53"/>
      <c r="H131" s="53"/>
    </row>
  </sheetData>
  <printOptions horizontalCentered="1"/>
  <pageMargins left="0.59055118110236227" right="0.59055118110236227" top="0.39370078740157483" bottom="0.39370078740157483" header="0.31496062992125984" footer="0.31496062992125984"/>
  <pageSetup paperSize="9" scale="90" firstPageNumber="2" orientation="portrait" useFirstPageNumber="1" r:id="rId1"/>
  <headerFooter>
    <oddFooter>&amp;CSeite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C99"/>
  <sheetViews>
    <sheetView zoomScale="70" zoomScaleNormal="70" zoomScaleSheetLayoutView="70" workbookViewId="0">
      <pane xSplit="1" ySplit="8" topLeftCell="B9" activePane="bottomRight" state="frozen"/>
      <selection activeCell="A80" sqref="A80:XFD80"/>
      <selection pane="topRight" activeCell="A80" sqref="A80:XFD80"/>
      <selection pane="bottomLeft" activeCell="A80" sqref="A80:XFD80"/>
      <selection pane="bottomRight" activeCell="K14" sqref="K14"/>
    </sheetView>
  </sheetViews>
  <sheetFormatPr baseColWidth="10" defaultColWidth="11.42578125" defaultRowHeight="12.75" x14ac:dyDescent="0.2"/>
  <cols>
    <col min="1" max="1" width="6.5703125" style="17" customWidth="1"/>
    <col min="2" max="2" width="11.42578125" style="17" customWidth="1"/>
    <col min="3" max="3" width="10.5703125" style="17" customWidth="1"/>
    <col min="4" max="4" width="7.5703125" style="17" customWidth="1"/>
    <col min="5" max="5" width="10.5703125" style="17" customWidth="1"/>
    <col min="6" max="6" width="9.140625" style="17" customWidth="1"/>
    <col min="7" max="7" width="8.5703125" style="17" customWidth="1"/>
    <col min="8" max="8" width="10.5703125" style="17" customWidth="1"/>
    <col min="9" max="9" width="9.42578125" style="17" customWidth="1"/>
    <col min="10" max="10" width="8.28515625" style="17" customWidth="1"/>
    <col min="11" max="11" width="8.140625" style="17" customWidth="1"/>
    <col min="12" max="12" width="9.5703125" style="17" customWidth="1"/>
    <col min="13" max="13" width="6" style="17" customWidth="1"/>
    <col min="14" max="14" width="8" style="17" customWidth="1"/>
    <col min="15" max="15" width="7.5703125" style="17" customWidth="1"/>
    <col min="16" max="16" width="8.28515625" style="17" customWidth="1"/>
    <col min="17" max="17" width="10.28515625" style="17" customWidth="1"/>
    <col min="18" max="18" width="10.140625" style="17" customWidth="1"/>
    <col min="19" max="19" width="7.85546875" style="17" customWidth="1"/>
    <col min="20" max="20" width="7.28515625" style="17" customWidth="1"/>
    <col min="21" max="21" width="9.28515625" style="17" customWidth="1"/>
    <col min="22" max="22" width="10" style="17" customWidth="1"/>
    <col min="23" max="23" width="10.85546875" style="17" customWidth="1"/>
    <col min="24" max="24" width="9.7109375" style="17" customWidth="1"/>
    <col min="25" max="25" width="12.140625" style="17" customWidth="1"/>
    <col min="26" max="16384" width="11.42578125" style="17"/>
  </cols>
  <sheetData>
    <row r="1" spans="1:29" x14ac:dyDescent="0.2">
      <c r="A1" s="1056">
        <v>44196</v>
      </c>
      <c r="B1" s="55"/>
      <c r="C1" s="55"/>
      <c r="D1" s="55"/>
      <c r="E1" s="55"/>
      <c r="F1" s="55"/>
      <c r="G1" s="55"/>
      <c r="H1" s="55"/>
      <c r="I1" s="55"/>
      <c r="J1" s="55"/>
      <c r="K1" s="55"/>
      <c r="L1" s="55"/>
      <c r="M1" s="55"/>
      <c r="N1" s="55"/>
      <c r="O1" s="55"/>
      <c r="P1" s="55"/>
      <c r="Q1" s="55"/>
      <c r="R1" s="55"/>
      <c r="S1" s="55"/>
      <c r="T1" s="53"/>
      <c r="U1" s="53"/>
      <c r="V1" s="53"/>
      <c r="W1" s="53"/>
      <c r="X1" s="53"/>
      <c r="Y1" s="1070" t="str">
        <f>HYPERLINK("[Kleinräumige Statistik Daten Prototyp.xlsx]INHALT!A1","zum Inhaltsverzeichnis")</f>
        <v>zum Inhaltsverzeichnis</v>
      </c>
    </row>
    <row r="2" spans="1:29" ht="15.75" x14ac:dyDescent="0.25">
      <c r="A2" s="54" t="str">
        <f>CONCATENATE("Bevölkerung der Unterbezirke am ",CONCATENATE(DAY(A1),".",MONTH(A1),".",YEAR(A1))," nach Staatsangehörigkeit (Staatengruppen)")</f>
        <v>Bevölkerung der Unterbezirke am 31.12.2020 nach Staatsangehörigkeit (Staatengruppen)</v>
      </c>
      <c r="B2" s="55"/>
      <c r="C2" s="55"/>
      <c r="D2" s="55"/>
      <c r="E2" s="55"/>
      <c r="F2" s="55"/>
      <c r="G2" s="55"/>
      <c r="H2" s="55"/>
      <c r="I2" s="55"/>
      <c r="J2" s="55"/>
      <c r="K2" s="55"/>
      <c r="L2" s="55"/>
      <c r="M2" s="55"/>
      <c r="N2" s="55"/>
      <c r="O2" s="55"/>
      <c r="P2" s="53"/>
      <c r="Q2" s="55"/>
      <c r="R2" s="55"/>
      <c r="S2" s="55"/>
      <c r="T2" s="53"/>
      <c r="U2" s="53"/>
      <c r="V2" s="53"/>
      <c r="W2" s="53"/>
      <c r="X2" s="53"/>
      <c r="Y2" s="53"/>
    </row>
    <row r="3" spans="1:29" x14ac:dyDescent="0.2">
      <c r="A3" s="55" t="s">
        <v>201</v>
      </c>
      <c r="B3" s="55"/>
      <c r="C3" s="55"/>
      <c r="D3" s="55"/>
      <c r="E3" s="55"/>
      <c r="F3" s="55"/>
      <c r="G3" s="55"/>
      <c r="H3" s="55"/>
      <c r="I3" s="55"/>
      <c r="J3" s="55"/>
      <c r="K3" s="55"/>
      <c r="L3" s="55"/>
      <c r="M3" s="55"/>
      <c r="N3" s="55"/>
      <c r="O3" s="55"/>
      <c r="P3" s="55"/>
      <c r="Q3" s="55"/>
      <c r="R3" s="55"/>
      <c r="S3" s="55"/>
      <c r="T3" s="53"/>
      <c r="U3" s="53"/>
      <c r="V3" s="53"/>
      <c r="W3" s="53"/>
      <c r="X3" s="53"/>
      <c r="Y3" s="66" t="s">
        <v>509</v>
      </c>
    </row>
    <row r="4" spans="1:29" x14ac:dyDescent="0.2">
      <c r="A4" s="55"/>
      <c r="B4" s="1065">
        <v>5</v>
      </c>
      <c r="C4" s="1065">
        <v>6</v>
      </c>
      <c r="D4" s="1065">
        <v>7</v>
      </c>
      <c r="E4" s="1065">
        <v>8</v>
      </c>
      <c r="F4" s="1065">
        <v>9</v>
      </c>
      <c r="G4" s="1065">
        <v>10</v>
      </c>
      <c r="H4" s="1065">
        <v>11</v>
      </c>
      <c r="I4" s="1065">
        <v>12</v>
      </c>
      <c r="J4" s="1065">
        <v>13</v>
      </c>
      <c r="K4" s="1065">
        <v>14</v>
      </c>
      <c r="L4" s="1065">
        <v>15</v>
      </c>
      <c r="M4" s="1065">
        <v>16</v>
      </c>
      <c r="N4" s="1065">
        <v>17</v>
      </c>
      <c r="O4" s="1065">
        <v>18</v>
      </c>
      <c r="P4" s="1065">
        <v>19</v>
      </c>
      <c r="Q4" s="1065">
        <v>20</v>
      </c>
      <c r="R4" s="1065">
        <v>21</v>
      </c>
      <c r="S4" s="1065">
        <v>22</v>
      </c>
      <c r="T4" s="1065">
        <v>23</v>
      </c>
      <c r="U4" s="1065">
        <v>24</v>
      </c>
      <c r="V4" s="1065">
        <v>25</v>
      </c>
      <c r="W4" s="1065">
        <v>26</v>
      </c>
      <c r="X4" s="1065">
        <v>27</v>
      </c>
      <c r="Y4" s="1065">
        <v>28</v>
      </c>
    </row>
    <row r="5" spans="1:29" s="288" customFormat="1" ht="30.6" customHeight="1" x14ac:dyDescent="0.25">
      <c r="A5" s="170" t="s">
        <v>200</v>
      </c>
      <c r="B5" s="172" t="s">
        <v>111</v>
      </c>
      <c r="C5" s="246" t="s">
        <v>389</v>
      </c>
      <c r="D5" s="168" t="s">
        <v>245</v>
      </c>
      <c r="E5" s="1157" t="s">
        <v>370</v>
      </c>
      <c r="F5" s="1158"/>
      <c r="G5" s="1158"/>
      <c r="H5" s="1159"/>
      <c r="I5" s="1157" t="s">
        <v>371</v>
      </c>
      <c r="J5" s="1158"/>
      <c r="K5" s="1158"/>
      <c r="L5" s="1159"/>
      <c r="M5" s="1157" t="s">
        <v>372</v>
      </c>
      <c r="N5" s="1159"/>
      <c r="O5" s="1157" t="s">
        <v>110</v>
      </c>
      <c r="P5" s="1159"/>
      <c r="Q5" s="1157" t="s">
        <v>193</v>
      </c>
      <c r="R5" s="1158"/>
      <c r="S5" s="1158"/>
      <c r="T5" s="1158"/>
      <c r="U5" s="1159"/>
      <c r="V5" s="1157" t="s">
        <v>244</v>
      </c>
      <c r="W5" s="1159"/>
      <c r="X5" s="1153" t="s">
        <v>373</v>
      </c>
      <c r="Y5" s="1153" t="s">
        <v>416</v>
      </c>
    </row>
    <row r="6" spans="1:29" s="288" customFormat="1" ht="44.45" customHeight="1" x14ac:dyDescent="0.25">
      <c r="A6" s="811"/>
      <c r="B6" s="167"/>
      <c r="C6" s="247"/>
      <c r="D6" s="243"/>
      <c r="E6" s="1153" t="s">
        <v>369</v>
      </c>
      <c r="F6" s="1160" t="s">
        <v>374</v>
      </c>
      <c r="G6" s="1153" t="s">
        <v>109</v>
      </c>
      <c r="H6" s="1162" t="s">
        <v>387</v>
      </c>
      <c r="I6" s="1164" t="s">
        <v>375</v>
      </c>
      <c r="J6" s="1164"/>
      <c r="K6" s="1156" t="s">
        <v>376</v>
      </c>
      <c r="L6" s="1156" t="s">
        <v>377</v>
      </c>
      <c r="M6" s="1156" t="s">
        <v>375</v>
      </c>
      <c r="N6" s="1156" t="s">
        <v>378</v>
      </c>
      <c r="O6" s="1164" t="s">
        <v>379</v>
      </c>
      <c r="P6" s="1165" t="s">
        <v>390</v>
      </c>
      <c r="Q6" s="1166" t="s">
        <v>380</v>
      </c>
      <c r="R6" s="1156" t="s">
        <v>381</v>
      </c>
      <c r="S6" s="1156" t="s">
        <v>382</v>
      </c>
      <c r="T6" s="1156" t="s">
        <v>383</v>
      </c>
      <c r="U6" s="1156" t="s">
        <v>384</v>
      </c>
      <c r="V6" s="1164" t="s">
        <v>385</v>
      </c>
      <c r="W6" s="1165" t="s">
        <v>391</v>
      </c>
      <c r="X6" s="1154"/>
      <c r="Y6" s="1154"/>
    </row>
    <row r="7" spans="1:29" s="21" customFormat="1" ht="82.15" customHeight="1" x14ac:dyDescent="0.25">
      <c r="A7" s="293"/>
      <c r="B7" s="430"/>
      <c r="C7" s="291"/>
      <c r="D7" s="292"/>
      <c r="E7" s="1155"/>
      <c r="F7" s="1161"/>
      <c r="G7" s="1155"/>
      <c r="H7" s="1163"/>
      <c r="I7" s="812" t="s">
        <v>386</v>
      </c>
      <c r="J7" s="812" t="s">
        <v>388</v>
      </c>
      <c r="K7" s="1156"/>
      <c r="L7" s="1156"/>
      <c r="M7" s="1156"/>
      <c r="N7" s="1156"/>
      <c r="O7" s="1164"/>
      <c r="P7" s="1165"/>
      <c r="Q7" s="1166"/>
      <c r="R7" s="1156"/>
      <c r="S7" s="1156"/>
      <c r="T7" s="1156"/>
      <c r="U7" s="1156"/>
      <c r="V7" s="1164"/>
      <c r="W7" s="1165"/>
      <c r="X7" s="1155"/>
      <c r="Y7" s="1155"/>
    </row>
    <row r="8" spans="1:29" s="21" customFormat="1" ht="12.6" customHeight="1" x14ac:dyDescent="0.2">
      <c r="A8" s="296"/>
      <c r="B8" s="294" t="s">
        <v>224</v>
      </c>
      <c r="C8" s="294" t="s">
        <v>224</v>
      </c>
      <c r="D8" s="294" t="s">
        <v>224</v>
      </c>
      <c r="E8" s="294" t="s">
        <v>224</v>
      </c>
      <c r="F8" s="294" t="s">
        <v>224</v>
      </c>
      <c r="G8" s="294" t="s">
        <v>224</v>
      </c>
      <c r="H8" s="294" t="s">
        <v>224</v>
      </c>
      <c r="I8" s="294" t="s">
        <v>224</v>
      </c>
      <c r="J8" s="294" t="s">
        <v>224</v>
      </c>
      <c r="K8" s="294" t="s">
        <v>224</v>
      </c>
      <c r="L8" s="294" t="s">
        <v>224</v>
      </c>
      <c r="M8" s="294" t="s">
        <v>224</v>
      </c>
      <c r="N8" s="294" t="s">
        <v>224</v>
      </c>
      <c r="O8" s="294" t="s">
        <v>224</v>
      </c>
      <c r="P8" s="294" t="s">
        <v>224</v>
      </c>
      <c r="Q8" s="294" t="s">
        <v>224</v>
      </c>
      <c r="R8" s="294" t="s">
        <v>224</v>
      </c>
      <c r="S8" s="295" t="s">
        <v>224</v>
      </c>
      <c r="T8" s="294" t="s">
        <v>224</v>
      </c>
      <c r="U8" s="295" t="s">
        <v>224</v>
      </c>
      <c r="V8" s="294" t="s">
        <v>224</v>
      </c>
      <c r="W8" s="295" t="s">
        <v>224</v>
      </c>
      <c r="X8" s="294" t="s">
        <v>224</v>
      </c>
      <c r="Y8" s="294"/>
    </row>
    <row r="9" spans="1:29" s="21" customFormat="1" ht="13.15" customHeight="1" x14ac:dyDescent="0.2">
      <c r="A9" s="68"/>
      <c r="B9" s="68"/>
      <c r="C9" s="68"/>
      <c r="D9" s="80"/>
      <c r="E9" s="258"/>
      <c r="F9" s="285"/>
      <c r="G9" s="285"/>
      <c r="H9" s="286"/>
      <c r="I9" s="59"/>
      <c r="J9" s="258"/>
      <c r="K9" s="59"/>
      <c r="L9" s="59"/>
      <c r="M9" s="59"/>
      <c r="N9" s="59"/>
      <c r="O9" s="68"/>
      <c r="P9" s="59"/>
      <c r="Q9" s="68"/>
      <c r="R9" s="68"/>
      <c r="S9" s="68"/>
      <c r="T9" s="68"/>
      <c r="U9" s="642"/>
      <c r="V9" s="68"/>
      <c r="W9" s="59"/>
      <c r="X9" s="68"/>
      <c r="Y9" s="68"/>
      <c r="Z9" s="751"/>
    </row>
    <row r="10" spans="1:29" s="29" customFormat="1" ht="13.15" customHeight="1" x14ac:dyDescent="0.2">
      <c r="A10" s="87">
        <v>10</v>
      </c>
      <c r="B10" s="130">
        <v>535</v>
      </c>
      <c r="C10" s="130">
        <v>415</v>
      </c>
      <c r="D10" s="130">
        <v>120</v>
      </c>
      <c r="E10" s="130">
        <v>5</v>
      </c>
      <c r="F10" s="69">
        <v>0</v>
      </c>
      <c r="G10" s="69">
        <v>5</v>
      </c>
      <c r="H10" s="69">
        <v>10</v>
      </c>
      <c r="I10" s="130">
        <v>10</v>
      </c>
      <c r="J10" s="69">
        <v>15</v>
      </c>
      <c r="K10" s="69">
        <v>5</v>
      </c>
      <c r="L10" s="69">
        <v>15</v>
      </c>
      <c r="M10" s="130">
        <v>5</v>
      </c>
      <c r="N10" s="69">
        <v>0</v>
      </c>
      <c r="O10" s="130">
        <v>0</v>
      </c>
      <c r="P10" s="69">
        <v>0</v>
      </c>
      <c r="Q10" s="130">
        <v>0</v>
      </c>
      <c r="R10" s="69">
        <v>15</v>
      </c>
      <c r="S10" s="69">
        <v>20</v>
      </c>
      <c r="T10" s="69">
        <v>0</v>
      </c>
      <c r="U10" s="69">
        <v>5</v>
      </c>
      <c r="V10" s="130">
        <v>0</v>
      </c>
      <c r="W10" s="69">
        <v>0</v>
      </c>
      <c r="X10" s="829">
        <v>0</v>
      </c>
      <c r="Y10" s="92">
        <v>0</v>
      </c>
      <c r="Z10" s="751"/>
      <c r="AA10" s="751"/>
      <c r="AB10" s="751"/>
      <c r="AC10" s="751"/>
    </row>
    <row r="11" spans="1:29" s="29" customFormat="1" ht="13.15" customHeight="1" x14ac:dyDescent="0.2">
      <c r="A11" s="87">
        <v>11</v>
      </c>
      <c r="B11" s="130">
        <v>1135</v>
      </c>
      <c r="C11" s="130">
        <v>800</v>
      </c>
      <c r="D11" s="130">
        <v>335</v>
      </c>
      <c r="E11" s="130">
        <v>20</v>
      </c>
      <c r="F11" s="69">
        <v>10</v>
      </c>
      <c r="G11" s="69">
        <v>25</v>
      </c>
      <c r="H11" s="69">
        <v>15</v>
      </c>
      <c r="I11" s="130">
        <v>30</v>
      </c>
      <c r="J11" s="69">
        <v>40</v>
      </c>
      <c r="K11" s="69">
        <v>5</v>
      </c>
      <c r="L11" s="69">
        <v>25</v>
      </c>
      <c r="M11" s="130">
        <v>15</v>
      </c>
      <c r="N11" s="69">
        <v>0</v>
      </c>
      <c r="O11" s="130">
        <v>10</v>
      </c>
      <c r="P11" s="69">
        <v>15</v>
      </c>
      <c r="Q11" s="130">
        <v>0</v>
      </c>
      <c r="R11" s="69">
        <v>35</v>
      </c>
      <c r="S11" s="69">
        <v>55</v>
      </c>
      <c r="T11" s="69">
        <v>10</v>
      </c>
      <c r="U11" s="69">
        <v>10</v>
      </c>
      <c r="V11" s="130">
        <v>5</v>
      </c>
      <c r="W11" s="69">
        <v>10</v>
      </c>
      <c r="X11" s="829">
        <v>0</v>
      </c>
      <c r="Y11" s="927">
        <v>0</v>
      </c>
      <c r="Z11" s="751"/>
      <c r="AA11" s="751"/>
      <c r="AB11" s="751"/>
      <c r="AC11" s="751"/>
    </row>
    <row r="12" spans="1:29" s="29" customFormat="1" ht="13.15" customHeight="1" x14ac:dyDescent="0.2">
      <c r="A12" s="87">
        <v>12</v>
      </c>
      <c r="B12" s="130">
        <v>2400</v>
      </c>
      <c r="C12" s="130">
        <v>1725</v>
      </c>
      <c r="D12" s="130">
        <v>680</v>
      </c>
      <c r="E12" s="130">
        <v>45</v>
      </c>
      <c r="F12" s="69">
        <v>25</v>
      </c>
      <c r="G12" s="69">
        <v>35</v>
      </c>
      <c r="H12" s="69">
        <v>90</v>
      </c>
      <c r="I12" s="130">
        <v>45</v>
      </c>
      <c r="J12" s="69">
        <v>100</v>
      </c>
      <c r="K12" s="69">
        <v>15</v>
      </c>
      <c r="L12" s="69">
        <v>75</v>
      </c>
      <c r="M12" s="130">
        <v>50</v>
      </c>
      <c r="N12" s="69">
        <v>10</v>
      </c>
      <c r="O12" s="130">
        <v>10</v>
      </c>
      <c r="P12" s="69">
        <v>10</v>
      </c>
      <c r="Q12" s="130">
        <v>0</v>
      </c>
      <c r="R12" s="69">
        <v>35</v>
      </c>
      <c r="S12" s="69">
        <v>70</v>
      </c>
      <c r="T12" s="69">
        <v>10</v>
      </c>
      <c r="U12" s="69">
        <v>5</v>
      </c>
      <c r="V12" s="130">
        <v>10</v>
      </c>
      <c r="W12" s="69">
        <v>35</v>
      </c>
      <c r="X12" s="829">
        <v>0</v>
      </c>
      <c r="Y12" s="927">
        <v>5</v>
      </c>
      <c r="Z12" s="751"/>
      <c r="AA12" s="751"/>
      <c r="AB12" s="751"/>
      <c r="AC12" s="751"/>
    </row>
    <row r="13" spans="1:29" s="29" customFormat="1" ht="13.15" customHeight="1" x14ac:dyDescent="0.2">
      <c r="A13" s="87">
        <v>13</v>
      </c>
      <c r="B13" s="130">
        <v>380</v>
      </c>
      <c r="C13" s="130">
        <v>285</v>
      </c>
      <c r="D13" s="130">
        <v>95</v>
      </c>
      <c r="E13" s="130">
        <v>20</v>
      </c>
      <c r="F13" s="69">
        <v>0</v>
      </c>
      <c r="G13" s="69">
        <v>5</v>
      </c>
      <c r="H13" s="69">
        <v>10</v>
      </c>
      <c r="I13" s="130">
        <v>0</v>
      </c>
      <c r="J13" s="69">
        <v>15</v>
      </c>
      <c r="K13" s="69">
        <v>0</v>
      </c>
      <c r="L13" s="69">
        <v>5</v>
      </c>
      <c r="M13" s="130">
        <v>0</v>
      </c>
      <c r="N13" s="69">
        <v>0</v>
      </c>
      <c r="O13" s="130">
        <v>0</v>
      </c>
      <c r="P13" s="69">
        <v>0</v>
      </c>
      <c r="Q13" s="130">
        <v>0</v>
      </c>
      <c r="R13" s="69">
        <v>0</v>
      </c>
      <c r="S13" s="69">
        <v>10</v>
      </c>
      <c r="T13" s="69">
        <v>10</v>
      </c>
      <c r="U13" s="69">
        <v>5</v>
      </c>
      <c r="V13" s="130">
        <v>0</v>
      </c>
      <c r="W13" s="69">
        <v>10</v>
      </c>
      <c r="X13" s="829">
        <v>0</v>
      </c>
      <c r="Y13" s="92">
        <v>0</v>
      </c>
      <c r="Z13" s="751"/>
      <c r="AA13" s="751"/>
      <c r="AB13" s="751"/>
      <c r="AC13" s="751"/>
    </row>
    <row r="14" spans="1:29" s="29" customFormat="1" ht="13.15" customHeight="1" x14ac:dyDescent="0.2">
      <c r="A14" s="87">
        <v>14</v>
      </c>
      <c r="B14" s="130">
        <v>2595</v>
      </c>
      <c r="C14" s="130">
        <v>1790</v>
      </c>
      <c r="D14" s="130">
        <v>805</v>
      </c>
      <c r="E14" s="130">
        <v>85</v>
      </c>
      <c r="F14" s="69">
        <v>50</v>
      </c>
      <c r="G14" s="69">
        <v>45</v>
      </c>
      <c r="H14" s="69">
        <v>85</v>
      </c>
      <c r="I14" s="130">
        <v>60</v>
      </c>
      <c r="J14" s="69">
        <v>90</v>
      </c>
      <c r="K14" s="69">
        <v>30</v>
      </c>
      <c r="L14" s="69">
        <v>70</v>
      </c>
      <c r="M14" s="130">
        <v>35</v>
      </c>
      <c r="N14" s="69">
        <v>5</v>
      </c>
      <c r="O14" s="130">
        <v>10</v>
      </c>
      <c r="P14" s="69">
        <v>10</v>
      </c>
      <c r="Q14" s="130">
        <v>0</v>
      </c>
      <c r="R14" s="69">
        <v>55</v>
      </c>
      <c r="S14" s="69">
        <v>70</v>
      </c>
      <c r="T14" s="69">
        <v>25</v>
      </c>
      <c r="U14" s="69">
        <v>25</v>
      </c>
      <c r="V14" s="130">
        <v>10</v>
      </c>
      <c r="W14" s="69">
        <v>40</v>
      </c>
      <c r="X14" s="829">
        <v>0</v>
      </c>
      <c r="Y14" s="927">
        <v>5</v>
      </c>
      <c r="Z14" s="751"/>
      <c r="AA14" s="751"/>
      <c r="AB14" s="751"/>
      <c r="AC14" s="751"/>
    </row>
    <row r="15" spans="1:29" s="29" customFormat="1" ht="13.15" customHeight="1" x14ac:dyDescent="0.2">
      <c r="A15" s="87">
        <v>15</v>
      </c>
      <c r="B15" s="130">
        <v>1130</v>
      </c>
      <c r="C15" s="130">
        <v>1040</v>
      </c>
      <c r="D15" s="130">
        <v>90</v>
      </c>
      <c r="E15" s="130">
        <v>10</v>
      </c>
      <c r="F15" s="69">
        <v>0</v>
      </c>
      <c r="G15" s="69">
        <v>0</v>
      </c>
      <c r="H15" s="69">
        <v>5</v>
      </c>
      <c r="I15" s="130">
        <v>30</v>
      </c>
      <c r="J15" s="69">
        <v>20</v>
      </c>
      <c r="K15" s="69">
        <v>0</v>
      </c>
      <c r="L15" s="69">
        <v>10</v>
      </c>
      <c r="M15" s="130">
        <v>5</v>
      </c>
      <c r="N15" s="69">
        <v>0</v>
      </c>
      <c r="O15" s="130">
        <v>0</v>
      </c>
      <c r="P15" s="69">
        <v>0</v>
      </c>
      <c r="Q15" s="130">
        <v>0</v>
      </c>
      <c r="R15" s="69">
        <v>0</v>
      </c>
      <c r="S15" s="69">
        <v>5</v>
      </c>
      <c r="T15" s="69">
        <v>0</v>
      </c>
      <c r="U15" s="69">
        <v>0</v>
      </c>
      <c r="V15" s="130">
        <v>5</v>
      </c>
      <c r="W15" s="69">
        <v>0</v>
      </c>
      <c r="X15" s="829">
        <v>0</v>
      </c>
      <c r="Y15" s="927">
        <v>0</v>
      </c>
      <c r="Z15" s="751"/>
      <c r="AA15" s="751"/>
      <c r="AB15" s="751"/>
      <c r="AC15" s="751"/>
    </row>
    <row r="16" spans="1:29" s="29" customFormat="1" ht="13.15" customHeight="1" x14ac:dyDescent="0.2">
      <c r="A16" s="87">
        <v>16</v>
      </c>
      <c r="B16" s="130">
        <v>2825</v>
      </c>
      <c r="C16" s="130">
        <v>2505</v>
      </c>
      <c r="D16" s="130">
        <v>315</v>
      </c>
      <c r="E16" s="130">
        <v>20</v>
      </c>
      <c r="F16" s="69">
        <v>10</v>
      </c>
      <c r="G16" s="69">
        <v>10</v>
      </c>
      <c r="H16" s="69">
        <v>25</v>
      </c>
      <c r="I16" s="130">
        <v>35</v>
      </c>
      <c r="J16" s="69">
        <v>50</v>
      </c>
      <c r="K16" s="69">
        <v>10</v>
      </c>
      <c r="L16" s="69">
        <v>20</v>
      </c>
      <c r="M16" s="130">
        <v>40</v>
      </c>
      <c r="N16" s="69">
        <v>0</v>
      </c>
      <c r="O16" s="130">
        <v>0</v>
      </c>
      <c r="P16" s="69">
        <v>5</v>
      </c>
      <c r="Q16" s="130">
        <v>5</v>
      </c>
      <c r="R16" s="69">
        <v>15</v>
      </c>
      <c r="S16" s="69">
        <v>30</v>
      </c>
      <c r="T16" s="69">
        <v>15</v>
      </c>
      <c r="U16" s="69">
        <v>5</v>
      </c>
      <c r="V16" s="130">
        <v>5</v>
      </c>
      <c r="W16" s="69">
        <v>10</v>
      </c>
      <c r="X16" s="829">
        <v>0</v>
      </c>
      <c r="Y16" s="92">
        <v>0</v>
      </c>
      <c r="Z16" s="751"/>
      <c r="AA16" s="751"/>
      <c r="AB16" s="751"/>
      <c r="AC16" s="751"/>
    </row>
    <row r="17" spans="1:29" s="29" customFormat="1" ht="13.15" customHeight="1" x14ac:dyDescent="0.2">
      <c r="A17" s="87">
        <v>17</v>
      </c>
      <c r="B17" s="130">
        <v>3695</v>
      </c>
      <c r="C17" s="130">
        <v>2880</v>
      </c>
      <c r="D17" s="130">
        <v>815</v>
      </c>
      <c r="E17" s="130">
        <v>50</v>
      </c>
      <c r="F17" s="69">
        <v>90</v>
      </c>
      <c r="G17" s="69">
        <v>150</v>
      </c>
      <c r="H17" s="69">
        <v>35</v>
      </c>
      <c r="I17" s="130">
        <v>65</v>
      </c>
      <c r="J17" s="69">
        <v>105</v>
      </c>
      <c r="K17" s="69">
        <v>40</v>
      </c>
      <c r="L17" s="69">
        <v>80</v>
      </c>
      <c r="M17" s="130">
        <v>30</v>
      </c>
      <c r="N17" s="69">
        <v>5</v>
      </c>
      <c r="O17" s="130">
        <v>5</v>
      </c>
      <c r="P17" s="69">
        <v>25</v>
      </c>
      <c r="Q17" s="130">
        <v>15</v>
      </c>
      <c r="R17" s="69">
        <v>20</v>
      </c>
      <c r="S17" s="69">
        <v>40</v>
      </c>
      <c r="T17" s="69">
        <v>25</v>
      </c>
      <c r="U17" s="69">
        <v>20</v>
      </c>
      <c r="V17" s="130">
        <v>0</v>
      </c>
      <c r="W17" s="69">
        <v>10</v>
      </c>
      <c r="X17" s="829">
        <v>0</v>
      </c>
      <c r="Y17" s="92">
        <v>0</v>
      </c>
      <c r="Z17" s="751"/>
      <c r="AA17" s="751"/>
      <c r="AB17" s="751"/>
      <c r="AC17" s="751"/>
    </row>
    <row r="18" spans="1:29" s="29" customFormat="1" ht="13.15" customHeight="1" x14ac:dyDescent="0.2">
      <c r="A18" s="87">
        <v>21</v>
      </c>
      <c r="B18" s="130">
        <v>1690</v>
      </c>
      <c r="C18" s="130">
        <v>1285</v>
      </c>
      <c r="D18" s="130">
        <v>410</v>
      </c>
      <c r="E18" s="130">
        <v>25</v>
      </c>
      <c r="F18" s="69">
        <v>20</v>
      </c>
      <c r="G18" s="69">
        <v>45</v>
      </c>
      <c r="H18" s="69">
        <v>15</v>
      </c>
      <c r="I18" s="130">
        <v>30</v>
      </c>
      <c r="J18" s="69">
        <v>60</v>
      </c>
      <c r="K18" s="69">
        <v>10</v>
      </c>
      <c r="L18" s="69">
        <v>65</v>
      </c>
      <c r="M18" s="130">
        <v>20</v>
      </c>
      <c r="N18" s="69">
        <v>0</v>
      </c>
      <c r="O18" s="130">
        <v>5</v>
      </c>
      <c r="P18" s="69">
        <v>5</v>
      </c>
      <c r="Q18" s="130">
        <v>0</v>
      </c>
      <c r="R18" s="69">
        <v>40</v>
      </c>
      <c r="S18" s="69">
        <v>40</v>
      </c>
      <c r="T18" s="69">
        <v>5</v>
      </c>
      <c r="U18" s="69">
        <v>5</v>
      </c>
      <c r="V18" s="130">
        <v>0</v>
      </c>
      <c r="W18" s="69">
        <v>10</v>
      </c>
      <c r="X18" s="829">
        <v>0</v>
      </c>
      <c r="Y18" s="927">
        <v>5</v>
      </c>
      <c r="Z18" s="751"/>
      <c r="AA18" s="751"/>
      <c r="AB18" s="751"/>
      <c r="AC18" s="751"/>
    </row>
    <row r="19" spans="1:29" s="29" customFormat="1" ht="13.15" customHeight="1" x14ac:dyDescent="0.2">
      <c r="A19" s="87">
        <v>22</v>
      </c>
      <c r="B19" s="130">
        <v>1660</v>
      </c>
      <c r="C19" s="130">
        <v>1150</v>
      </c>
      <c r="D19" s="130">
        <v>510</v>
      </c>
      <c r="E19" s="130">
        <v>15</v>
      </c>
      <c r="F19" s="69">
        <v>30</v>
      </c>
      <c r="G19" s="69">
        <v>120</v>
      </c>
      <c r="H19" s="69">
        <v>10</v>
      </c>
      <c r="I19" s="130">
        <v>35</v>
      </c>
      <c r="J19" s="69">
        <v>105</v>
      </c>
      <c r="K19" s="69">
        <v>15</v>
      </c>
      <c r="L19" s="69">
        <v>40</v>
      </c>
      <c r="M19" s="130">
        <v>10</v>
      </c>
      <c r="N19" s="69">
        <v>0</v>
      </c>
      <c r="O19" s="130">
        <v>0</v>
      </c>
      <c r="P19" s="69">
        <v>5</v>
      </c>
      <c r="Q19" s="130">
        <v>5</v>
      </c>
      <c r="R19" s="69">
        <v>40</v>
      </c>
      <c r="S19" s="69">
        <v>50</v>
      </c>
      <c r="T19" s="69">
        <v>5</v>
      </c>
      <c r="U19" s="69">
        <v>0</v>
      </c>
      <c r="V19" s="130">
        <v>5</v>
      </c>
      <c r="W19" s="69">
        <v>10</v>
      </c>
      <c r="X19" s="829">
        <v>0</v>
      </c>
      <c r="Y19" s="927">
        <v>0</v>
      </c>
      <c r="Z19" s="751"/>
      <c r="AA19" s="751"/>
      <c r="AB19" s="751"/>
      <c r="AC19" s="751"/>
    </row>
    <row r="20" spans="1:29" s="29" customFormat="1" ht="13.15" customHeight="1" x14ac:dyDescent="0.2">
      <c r="A20" s="87">
        <v>23</v>
      </c>
      <c r="B20" s="130">
        <v>3275</v>
      </c>
      <c r="C20" s="130">
        <v>2170</v>
      </c>
      <c r="D20" s="130">
        <v>1105</v>
      </c>
      <c r="E20" s="130">
        <v>15</v>
      </c>
      <c r="F20" s="69">
        <v>70</v>
      </c>
      <c r="G20" s="69">
        <v>365</v>
      </c>
      <c r="H20" s="69">
        <v>5</v>
      </c>
      <c r="I20" s="130">
        <v>60</v>
      </c>
      <c r="J20" s="69">
        <v>230</v>
      </c>
      <c r="K20" s="69">
        <v>60</v>
      </c>
      <c r="L20" s="69">
        <v>145</v>
      </c>
      <c r="M20" s="130">
        <v>15</v>
      </c>
      <c r="N20" s="69">
        <v>5</v>
      </c>
      <c r="O20" s="130">
        <v>10</v>
      </c>
      <c r="P20" s="69">
        <v>15</v>
      </c>
      <c r="Q20" s="130">
        <v>30</v>
      </c>
      <c r="R20" s="69">
        <v>45</v>
      </c>
      <c r="S20" s="69">
        <v>20</v>
      </c>
      <c r="T20" s="69">
        <v>0</v>
      </c>
      <c r="U20" s="69">
        <v>5</v>
      </c>
      <c r="V20" s="130">
        <v>0</v>
      </c>
      <c r="W20" s="69">
        <v>0</v>
      </c>
      <c r="X20" s="829">
        <v>0</v>
      </c>
      <c r="Y20" s="927">
        <v>5</v>
      </c>
      <c r="Z20" s="751"/>
      <c r="AA20" s="751"/>
      <c r="AB20" s="751"/>
      <c r="AC20" s="751"/>
    </row>
    <row r="21" spans="1:29" s="29" customFormat="1" ht="13.15" customHeight="1" x14ac:dyDescent="0.2">
      <c r="A21" s="87">
        <v>24</v>
      </c>
      <c r="B21" s="130">
        <v>6455</v>
      </c>
      <c r="C21" s="130">
        <v>3915</v>
      </c>
      <c r="D21" s="130">
        <v>2540</v>
      </c>
      <c r="E21" s="130">
        <v>50</v>
      </c>
      <c r="F21" s="69">
        <v>235</v>
      </c>
      <c r="G21" s="69">
        <v>495</v>
      </c>
      <c r="H21" s="69">
        <v>25</v>
      </c>
      <c r="I21" s="130">
        <v>230</v>
      </c>
      <c r="J21" s="69">
        <v>480</v>
      </c>
      <c r="K21" s="69">
        <v>85</v>
      </c>
      <c r="L21" s="69">
        <v>520</v>
      </c>
      <c r="M21" s="130">
        <v>40</v>
      </c>
      <c r="N21" s="69">
        <v>0</v>
      </c>
      <c r="O21" s="130">
        <v>35</v>
      </c>
      <c r="P21" s="69">
        <v>45</v>
      </c>
      <c r="Q21" s="130">
        <v>30</v>
      </c>
      <c r="R21" s="69">
        <v>100</v>
      </c>
      <c r="S21" s="69">
        <v>95</v>
      </c>
      <c r="T21" s="69">
        <v>15</v>
      </c>
      <c r="U21" s="69">
        <v>35</v>
      </c>
      <c r="V21" s="130">
        <v>0</v>
      </c>
      <c r="W21" s="69">
        <v>15</v>
      </c>
      <c r="X21" s="829">
        <v>0</v>
      </c>
      <c r="Y21" s="927">
        <v>15</v>
      </c>
      <c r="Z21" s="751"/>
      <c r="AA21" s="751"/>
      <c r="AB21" s="751"/>
      <c r="AC21" s="751"/>
    </row>
    <row r="22" spans="1:29" s="29" customFormat="1" ht="13.15" customHeight="1" x14ac:dyDescent="0.2">
      <c r="A22" s="87">
        <v>25</v>
      </c>
      <c r="B22" s="130">
        <v>1865</v>
      </c>
      <c r="C22" s="130">
        <v>1080</v>
      </c>
      <c r="D22" s="130">
        <v>785</v>
      </c>
      <c r="E22" s="130">
        <v>10</v>
      </c>
      <c r="F22" s="69">
        <v>55</v>
      </c>
      <c r="G22" s="69">
        <v>180</v>
      </c>
      <c r="H22" s="69">
        <v>20</v>
      </c>
      <c r="I22" s="130">
        <v>45</v>
      </c>
      <c r="J22" s="69">
        <v>155</v>
      </c>
      <c r="K22" s="69">
        <v>30</v>
      </c>
      <c r="L22" s="69">
        <v>120</v>
      </c>
      <c r="M22" s="130">
        <v>15</v>
      </c>
      <c r="N22" s="69">
        <v>0</v>
      </c>
      <c r="O22" s="130">
        <v>0</v>
      </c>
      <c r="P22" s="69">
        <v>20</v>
      </c>
      <c r="Q22" s="130">
        <v>15</v>
      </c>
      <c r="R22" s="69">
        <v>50</v>
      </c>
      <c r="S22" s="69">
        <v>40</v>
      </c>
      <c r="T22" s="69">
        <v>5</v>
      </c>
      <c r="U22" s="69">
        <v>20</v>
      </c>
      <c r="V22" s="130">
        <v>0</v>
      </c>
      <c r="W22" s="69">
        <v>0</v>
      </c>
      <c r="X22" s="829">
        <v>0</v>
      </c>
      <c r="Y22" s="927">
        <v>10</v>
      </c>
      <c r="Z22" s="751"/>
      <c r="AA22" s="751"/>
      <c r="AB22" s="751"/>
      <c r="AC22" s="751"/>
    </row>
    <row r="23" spans="1:29" s="29" customFormat="1" ht="13.15" customHeight="1" x14ac:dyDescent="0.2">
      <c r="A23" s="87">
        <v>26</v>
      </c>
      <c r="B23" s="130">
        <v>2620</v>
      </c>
      <c r="C23" s="130">
        <v>1845</v>
      </c>
      <c r="D23" s="130">
        <v>775</v>
      </c>
      <c r="E23" s="130">
        <v>10</v>
      </c>
      <c r="F23" s="69">
        <v>10</v>
      </c>
      <c r="G23" s="69">
        <v>415</v>
      </c>
      <c r="H23" s="69">
        <v>5</v>
      </c>
      <c r="I23" s="130">
        <v>50</v>
      </c>
      <c r="J23" s="69">
        <v>80</v>
      </c>
      <c r="K23" s="69">
        <v>30</v>
      </c>
      <c r="L23" s="69">
        <v>80</v>
      </c>
      <c r="M23" s="130">
        <v>10</v>
      </c>
      <c r="N23" s="69">
        <v>0</v>
      </c>
      <c r="O23" s="130">
        <v>5</v>
      </c>
      <c r="P23" s="69">
        <v>30</v>
      </c>
      <c r="Q23" s="130">
        <v>15</v>
      </c>
      <c r="R23" s="69">
        <v>15</v>
      </c>
      <c r="S23" s="69">
        <v>10</v>
      </c>
      <c r="T23" s="69">
        <v>0</v>
      </c>
      <c r="U23" s="69">
        <v>0</v>
      </c>
      <c r="V23" s="130">
        <v>0</v>
      </c>
      <c r="W23" s="69">
        <v>0</v>
      </c>
      <c r="X23" s="829">
        <v>0</v>
      </c>
      <c r="Y23" s="927">
        <v>5</v>
      </c>
      <c r="Z23" s="751"/>
      <c r="AA23" s="751"/>
      <c r="AB23" s="751"/>
      <c r="AC23" s="751"/>
    </row>
    <row r="24" spans="1:29" s="29" customFormat="1" ht="13.15" customHeight="1" x14ac:dyDescent="0.2">
      <c r="A24" s="87">
        <v>31</v>
      </c>
      <c r="B24" s="130">
        <v>3830</v>
      </c>
      <c r="C24" s="130">
        <v>2730</v>
      </c>
      <c r="D24" s="130">
        <v>1105</v>
      </c>
      <c r="E24" s="130">
        <v>35</v>
      </c>
      <c r="F24" s="69">
        <v>65</v>
      </c>
      <c r="G24" s="69">
        <v>210</v>
      </c>
      <c r="H24" s="69">
        <v>20</v>
      </c>
      <c r="I24" s="130">
        <v>85</v>
      </c>
      <c r="J24" s="69">
        <v>225</v>
      </c>
      <c r="K24" s="69">
        <v>35</v>
      </c>
      <c r="L24" s="69">
        <v>145</v>
      </c>
      <c r="M24" s="130">
        <v>30</v>
      </c>
      <c r="N24" s="69">
        <v>5</v>
      </c>
      <c r="O24" s="130">
        <v>10</v>
      </c>
      <c r="P24" s="69">
        <v>50</v>
      </c>
      <c r="Q24" s="130">
        <v>10</v>
      </c>
      <c r="R24" s="69">
        <v>45</v>
      </c>
      <c r="S24" s="69">
        <v>65</v>
      </c>
      <c r="T24" s="69">
        <v>25</v>
      </c>
      <c r="U24" s="69">
        <v>15</v>
      </c>
      <c r="V24" s="130">
        <v>5</v>
      </c>
      <c r="W24" s="69">
        <v>15</v>
      </c>
      <c r="X24" s="829">
        <v>0</v>
      </c>
      <c r="Y24" s="927">
        <v>5</v>
      </c>
      <c r="Z24" s="751"/>
      <c r="AA24" s="751"/>
      <c r="AB24" s="751"/>
      <c r="AC24" s="751"/>
    </row>
    <row r="25" spans="1:29" s="29" customFormat="1" ht="13.15" customHeight="1" x14ac:dyDescent="0.2">
      <c r="A25" s="87">
        <v>32</v>
      </c>
      <c r="B25" s="130">
        <v>5820</v>
      </c>
      <c r="C25" s="130">
        <v>3930</v>
      </c>
      <c r="D25" s="130">
        <v>1890</v>
      </c>
      <c r="E25" s="130">
        <v>55</v>
      </c>
      <c r="F25" s="69">
        <v>100</v>
      </c>
      <c r="G25" s="69">
        <v>455</v>
      </c>
      <c r="H25" s="69">
        <v>30</v>
      </c>
      <c r="I25" s="130">
        <v>165</v>
      </c>
      <c r="J25" s="69">
        <v>310</v>
      </c>
      <c r="K25" s="69">
        <v>50</v>
      </c>
      <c r="L25" s="69">
        <v>245</v>
      </c>
      <c r="M25" s="130">
        <v>20</v>
      </c>
      <c r="N25" s="69">
        <v>10</v>
      </c>
      <c r="O25" s="130">
        <v>30</v>
      </c>
      <c r="P25" s="69">
        <v>85</v>
      </c>
      <c r="Q25" s="130">
        <v>20</v>
      </c>
      <c r="R25" s="69">
        <v>70</v>
      </c>
      <c r="S25" s="69">
        <v>145</v>
      </c>
      <c r="T25" s="69">
        <v>30</v>
      </c>
      <c r="U25" s="69">
        <v>25</v>
      </c>
      <c r="V25" s="130">
        <v>0</v>
      </c>
      <c r="W25" s="69">
        <v>20</v>
      </c>
      <c r="X25" s="829">
        <v>0</v>
      </c>
      <c r="Y25" s="927">
        <v>10</v>
      </c>
      <c r="Z25" s="751"/>
      <c r="AA25" s="751"/>
      <c r="AB25" s="751"/>
      <c r="AC25" s="751"/>
    </row>
    <row r="26" spans="1:29" s="29" customFormat="1" ht="13.15" customHeight="1" x14ac:dyDescent="0.2">
      <c r="A26" s="87">
        <v>33</v>
      </c>
      <c r="B26" s="130">
        <v>80</v>
      </c>
      <c r="C26" s="130">
        <v>35</v>
      </c>
      <c r="D26" s="130">
        <v>45</v>
      </c>
      <c r="E26" s="130">
        <v>0</v>
      </c>
      <c r="F26" s="69">
        <v>0</v>
      </c>
      <c r="G26" s="69">
        <v>5</v>
      </c>
      <c r="H26" s="69">
        <v>0</v>
      </c>
      <c r="I26" s="130">
        <v>10</v>
      </c>
      <c r="J26" s="69">
        <v>15</v>
      </c>
      <c r="K26" s="69">
        <v>0</v>
      </c>
      <c r="L26" s="69">
        <v>10</v>
      </c>
      <c r="M26" s="130">
        <v>0</v>
      </c>
      <c r="N26" s="69">
        <v>0</v>
      </c>
      <c r="O26" s="130">
        <v>0</v>
      </c>
      <c r="P26" s="69">
        <v>0</v>
      </c>
      <c r="Q26" s="130">
        <v>0</v>
      </c>
      <c r="R26" s="69">
        <v>0</v>
      </c>
      <c r="S26" s="69">
        <v>5</v>
      </c>
      <c r="T26" s="69">
        <v>0</v>
      </c>
      <c r="U26" s="69">
        <v>0</v>
      </c>
      <c r="V26" s="130">
        <v>0</v>
      </c>
      <c r="W26" s="69">
        <v>0</v>
      </c>
      <c r="X26" s="829">
        <v>0</v>
      </c>
      <c r="Y26" s="92">
        <v>0</v>
      </c>
      <c r="Z26" s="751"/>
      <c r="AA26" s="751"/>
      <c r="AB26" s="751"/>
      <c r="AC26" s="751"/>
    </row>
    <row r="27" spans="1:29" s="29" customFormat="1" ht="13.15" customHeight="1" x14ac:dyDescent="0.2">
      <c r="A27" s="87">
        <v>34</v>
      </c>
      <c r="B27" s="130">
        <v>4405</v>
      </c>
      <c r="C27" s="130">
        <v>3490</v>
      </c>
      <c r="D27" s="130">
        <v>920</v>
      </c>
      <c r="E27" s="130">
        <v>35</v>
      </c>
      <c r="F27" s="69">
        <v>40</v>
      </c>
      <c r="G27" s="69">
        <v>155</v>
      </c>
      <c r="H27" s="69">
        <v>10</v>
      </c>
      <c r="I27" s="130">
        <v>100</v>
      </c>
      <c r="J27" s="69">
        <v>170</v>
      </c>
      <c r="K27" s="69">
        <v>40</v>
      </c>
      <c r="L27" s="69">
        <v>130</v>
      </c>
      <c r="M27" s="130">
        <v>35</v>
      </c>
      <c r="N27" s="69">
        <v>5</v>
      </c>
      <c r="O27" s="130">
        <v>15</v>
      </c>
      <c r="P27" s="69">
        <v>20</v>
      </c>
      <c r="Q27" s="130">
        <v>15</v>
      </c>
      <c r="R27" s="69">
        <v>30</v>
      </c>
      <c r="S27" s="69">
        <v>60</v>
      </c>
      <c r="T27" s="69">
        <v>25</v>
      </c>
      <c r="U27" s="69">
        <v>10</v>
      </c>
      <c r="V27" s="130">
        <v>5</v>
      </c>
      <c r="W27" s="69">
        <v>20</v>
      </c>
      <c r="X27" s="829">
        <v>0</v>
      </c>
      <c r="Y27" s="927">
        <v>5</v>
      </c>
      <c r="Z27" s="751"/>
      <c r="AA27" s="751"/>
      <c r="AB27" s="751"/>
      <c r="AC27" s="751"/>
    </row>
    <row r="28" spans="1:29" s="29" customFormat="1" ht="13.15" customHeight="1" x14ac:dyDescent="0.2">
      <c r="A28" s="87">
        <v>35</v>
      </c>
      <c r="B28" s="130">
        <v>2835</v>
      </c>
      <c r="C28" s="130">
        <v>1755</v>
      </c>
      <c r="D28" s="130">
        <v>1080</v>
      </c>
      <c r="E28" s="130">
        <v>35</v>
      </c>
      <c r="F28" s="69">
        <v>105</v>
      </c>
      <c r="G28" s="69">
        <v>185</v>
      </c>
      <c r="H28" s="69">
        <v>10</v>
      </c>
      <c r="I28" s="130">
        <v>90</v>
      </c>
      <c r="J28" s="69">
        <v>245</v>
      </c>
      <c r="K28" s="69">
        <v>30</v>
      </c>
      <c r="L28" s="69">
        <v>130</v>
      </c>
      <c r="M28" s="130">
        <v>15</v>
      </c>
      <c r="N28" s="69">
        <v>5</v>
      </c>
      <c r="O28" s="130">
        <v>10</v>
      </c>
      <c r="P28" s="69">
        <v>40</v>
      </c>
      <c r="Q28" s="130">
        <v>5</v>
      </c>
      <c r="R28" s="69">
        <v>85</v>
      </c>
      <c r="S28" s="69">
        <v>50</v>
      </c>
      <c r="T28" s="69">
        <v>15</v>
      </c>
      <c r="U28" s="69">
        <v>5</v>
      </c>
      <c r="V28" s="130">
        <v>10</v>
      </c>
      <c r="W28" s="69">
        <v>10</v>
      </c>
      <c r="X28" s="829">
        <v>0</v>
      </c>
      <c r="Y28" s="927">
        <v>5</v>
      </c>
      <c r="Z28" s="751"/>
      <c r="AA28" s="751"/>
      <c r="AB28" s="751"/>
      <c r="AC28" s="751"/>
    </row>
    <row r="29" spans="1:29" s="29" customFormat="1" ht="13.15" customHeight="1" x14ac:dyDescent="0.2">
      <c r="A29" s="87">
        <v>36</v>
      </c>
      <c r="B29" s="130">
        <v>3870</v>
      </c>
      <c r="C29" s="130">
        <v>2640</v>
      </c>
      <c r="D29" s="130">
        <v>1230</v>
      </c>
      <c r="E29" s="130">
        <v>35</v>
      </c>
      <c r="F29" s="69">
        <v>165</v>
      </c>
      <c r="G29" s="69">
        <v>275</v>
      </c>
      <c r="H29" s="69">
        <v>10</v>
      </c>
      <c r="I29" s="130">
        <v>105</v>
      </c>
      <c r="J29" s="69">
        <v>245</v>
      </c>
      <c r="K29" s="69">
        <v>45</v>
      </c>
      <c r="L29" s="69">
        <v>145</v>
      </c>
      <c r="M29" s="130">
        <v>15</v>
      </c>
      <c r="N29" s="69">
        <v>0</v>
      </c>
      <c r="O29" s="130">
        <v>10</v>
      </c>
      <c r="P29" s="69">
        <v>35</v>
      </c>
      <c r="Q29" s="130">
        <v>15</v>
      </c>
      <c r="R29" s="69">
        <v>35</v>
      </c>
      <c r="S29" s="69">
        <v>45</v>
      </c>
      <c r="T29" s="69">
        <v>15</v>
      </c>
      <c r="U29" s="69">
        <v>5</v>
      </c>
      <c r="V29" s="130">
        <v>5</v>
      </c>
      <c r="W29" s="69">
        <v>10</v>
      </c>
      <c r="X29" s="829">
        <v>0</v>
      </c>
      <c r="Y29" s="927">
        <v>5</v>
      </c>
      <c r="Z29" s="751"/>
      <c r="AA29" s="751"/>
      <c r="AB29" s="751"/>
      <c r="AC29" s="751"/>
    </row>
    <row r="30" spans="1:29" s="29" customFormat="1" ht="13.15" customHeight="1" x14ac:dyDescent="0.2">
      <c r="A30" s="87">
        <v>41</v>
      </c>
      <c r="B30" s="130">
        <v>3175</v>
      </c>
      <c r="C30" s="130">
        <v>2665</v>
      </c>
      <c r="D30" s="130">
        <v>505</v>
      </c>
      <c r="E30" s="130">
        <v>15</v>
      </c>
      <c r="F30" s="69">
        <v>15</v>
      </c>
      <c r="G30" s="69">
        <v>60</v>
      </c>
      <c r="H30" s="69">
        <v>20</v>
      </c>
      <c r="I30" s="130">
        <v>40</v>
      </c>
      <c r="J30" s="69">
        <v>125</v>
      </c>
      <c r="K30" s="69">
        <v>15</v>
      </c>
      <c r="L30" s="69">
        <v>75</v>
      </c>
      <c r="M30" s="130">
        <v>15</v>
      </c>
      <c r="N30" s="69">
        <v>5</v>
      </c>
      <c r="O30" s="130">
        <v>5</v>
      </c>
      <c r="P30" s="69">
        <v>5</v>
      </c>
      <c r="Q30" s="130">
        <v>0</v>
      </c>
      <c r="R30" s="69">
        <v>45</v>
      </c>
      <c r="S30" s="69">
        <v>30</v>
      </c>
      <c r="T30" s="69">
        <v>10</v>
      </c>
      <c r="U30" s="69">
        <v>5</v>
      </c>
      <c r="V30" s="130">
        <v>5</v>
      </c>
      <c r="W30" s="69">
        <v>15</v>
      </c>
      <c r="X30" s="829">
        <v>0</v>
      </c>
      <c r="Y30" s="927">
        <v>5</v>
      </c>
      <c r="Z30" s="751"/>
      <c r="AA30" s="751"/>
      <c r="AB30" s="751"/>
      <c r="AC30" s="751"/>
    </row>
    <row r="31" spans="1:29" s="29" customFormat="1" ht="13.15" customHeight="1" x14ac:dyDescent="0.2">
      <c r="A31" s="87">
        <v>42</v>
      </c>
      <c r="B31" s="130">
        <v>3315</v>
      </c>
      <c r="C31" s="130">
        <v>2925</v>
      </c>
      <c r="D31" s="130">
        <v>390</v>
      </c>
      <c r="E31" s="130">
        <v>35</v>
      </c>
      <c r="F31" s="69">
        <v>5</v>
      </c>
      <c r="G31" s="69">
        <v>40</v>
      </c>
      <c r="H31" s="69">
        <v>30</v>
      </c>
      <c r="I31" s="130">
        <v>35</v>
      </c>
      <c r="J31" s="69">
        <v>80</v>
      </c>
      <c r="K31" s="69">
        <v>30</v>
      </c>
      <c r="L31" s="69">
        <v>30</v>
      </c>
      <c r="M31" s="130">
        <v>20</v>
      </c>
      <c r="N31" s="69">
        <v>5</v>
      </c>
      <c r="O31" s="130">
        <v>10</v>
      </c>
      <c r="P31" s="69">
        <v>10</v>
      </c>
      <c r="Q31" s="130">
        <v>5</v>
      </c>
      <c r="R31" s="69">
        <v>5</v>
      </c>
      <c r="S31" s="69">
        <v>15</v>
      </c>
      <c r="T31" s="69">
        <v>20</v>
      </c>
      <c r="U31" s="69">
        <v>5</v>
      </c>
      <c r="V31" s="130">
        <v>0</v>
      </c>
      <c r="W31" s="69">
        <v>5</v>
      </c>
      <c r="X31" s="829">
        <v>0</v>
      </c>
      <c r="Y31" s="92">
        <v>0</v>
      </c>
      <c r="Z31" s="751"/>
      <c r="AA31" s="751"/>
      <c r="AB31" s="751"/>
      <c r="AC31" s="751"/>
    </row>
    <row r="32" spans="1:29" s="29" customFormat="1" ht="13.15" customHeight="1" x14ac:dyDescent="0.2">
      <c r="A32" s="87">
        <v>43</v>
      </c>
      <c r="B32" s="130">
        <v>5730</v>
      </c>
      <c r="C32" s="130">
        <v>4205</v>
      </c>
      <c r="D32" s="130">
        <v>1525</v>
      </c>
      <c r="E32" s="130">
        <v>50</v>
      </c>
      <c r="F32" s="69">
        <v>45</v>
      </c>
      <c r="G32" s="69">
        <v>240</v>
      </c>
      <c r="H32" s="69">
        <v>25</v>
      </c>
      <c r="I32" s="130">
        <v>180</v>
      </c>
      <c r="J32" s="69">
        <v>380</v>
      </c>
      <c r="K32" s="69">
        <v>55</v>
      </c>
      <c r="L32" s="69">
        <v>230</v>
      </c>
      <c r="M32" s="130">
        <v>30</v>
      </c>
      <c r="N32" s="69">
        <v>5</v>
      </c>
      <c r="O32" s="130">
        <v>10</v>
      </c>
      <c r="P32" s="69">
        <v>35</v>
      </c>
      <c r="Q32" s="130">
        <v>10</v>
      </c>
      <c r="R32" s="69">
        <v>65</v>
      </c>
      <c r="S32" s="69">
        <v>95</v>
      </c>
      <c r="T32" s="69">
        <v>10</v>
      </c>
      <c r="U32" s="69">
        <v>25</v>
      </c>
      <c r="V32" s="130">
        <v>5</v>
      </c>
      <c r="W32" s="69">
        <v>15</v>
      </c>
      <c r="X32" s="829">
        <v>0</v>
      </c>
      <c r="Y32" s="927">
        <v>15</v>
      </c>
      <c r="Z32" s="751"/>
      <c r="AA32" s="751"/>
      <c r="AB32" s="751"/>
      <c r="AC32" s="751"/>
    </row>
    <row r="33" spans="1:29" s="29" customFormat="1" ht="13.15" customHeight="1" x14ac:dyDescent="0.2">
      <c r="A33" s="87">
        <v>44</v>
      </c>
      <c r="B33" s="130">
        <v>4010</v>
      </c>
      <c r="C33" s="130">
        <v>3080</v>
      </c>
      <c r="D33" s="130">
        <v>930</v>
      </c>
      <c r="E33" s="130">
        <v>25</v>
      </c>
      <c r="F33" s="69">
        <v>55</v>
      </c>
      <c r="G33" s="69">
        <v>200</v>
      </c>
      <c r="H33" s="69">
        <v>50</v>
      </c>
      <c r="I33" s="130">
        <v>60</v>
      </c>
      <c r="J33" s="69">
        <v>120</v>
      </c>
      <c r="K33" s="69">
        <v>35</v>
      </c>
      <c r="L33" s="69">
        <v>130</v>
      </c>
      <c r="M33" s="130">
        <v>35</v>
      </c>
      <c r="N33" s="69">
        <v>5</v>
      </c>
      <c r="O33" s="130">
        <v>10</v>
      </c>
      <c r="P33" s="69">
        <v>60</v>
      </c>
      <c r="Q33" s="130">
        <v>10</v>
      </c>
      <c r="R33" s="69">
        <v>20</v>
      </c>
      <c r="S33" s="69">
        <v>45</v>
      </c>
      <c r="T33" s="69">
        <v>15</v>
      </c>
      <c r="U33" s="69">
        <v>10</v>
      </c>
      <c r="V33" s="130">
        <v>10</v>
      </c>
      <c r="W33" s="69">
        <v>20</v>
      </c>
      <c r="X33" s="829">
        <v>0</v>
      </c>
      <c r="Y33" s="927">
        <v>10</v>
      </c>
      <c r="Z33" s="751"/>
      <c r="AA33" s="751"/>
      <c r="AB33" s="751"/>
      <c r="AC33" s="751"/>
    </row>
    <row r="34" spans="1:29" s="29" customFormat="1" ht="13.15" customHeight="1" x14ac:dyDescent="0.2">
      <c r="A34" s="87">
        <v>45</v>
      </c>
      <c r="B34" s="130">
        <v>250</v>
      </c>
      <c r="C34" s="130">
        <v>140</v>
      </c>
      <c r="D34" s="130">
        <v>110</v>
      </c>
      <c r="E34" s="130">
        <v>5</v>
      </c>
      <c r="F34" s="69">
        <v>0</v>
      </c>
      <c r="G34" s="69">
        <v>5</v>
      </c>
      <c r="H34" s="69">
        <v>0</v>
      </c>
      <c r="I34" s="130">
        <v>15</v>
      </c>
      <c r="J34" s="69">
        <v>55</v>
      </c>
      <c r="K34" s="69">
        <v>0</v>
      </c>
      <c r="L34" s="69">
        <v>5</v>
      </c>
      <c r="M34" s="130">
        <v>5</v>
      </c>
      <c r="N34" s="69">
        <v>0</v>
      </c>
      <c r="O34" s="130">
        <v>0</v>
      </c>
      <c r="P34" s="69">
        <v>5</v>
      </c>
      <c r="Q34" s="130">
        <v>0</v>
      </c>
      <c r="R34" s="69">
        <v>0</v>
      </c>
      <c r="S34" s="69">
        <v>5</v>
      </c>
      <c r="T34" s="69">
        <v>0</v>
      </c>
      <c r="U34" s="69">
        <v>0</v>
      </c>
      <c r="V34" s="130">
        <v>0</v>
      </c>
      <c r="W34" s="69">
        <v>0</v>
      </c>
      <c r="X34" s="829">
        <v>0</v>
      </c>
      <c r="Y34" s="92">
        <v>0</v>
      </c>
      <c r="Z34" s="751"/>
      <c r="AA34" s="751"/>
      <c r="AB34" s="751"/>
      <c r="AC34" s="751"/>
    </row>
    <row r="35" spans="1:29" s="29" customFormat="1" ht="13.15" customHeight="1" x14ac:dyDescent="0.2">
      <c r="A35" s="87">
        <v>46</v>
      </c>
      <c r="B35" s="130">
        <v>930</v>
      </c>
      <c r="C35" s="130">
        <v>635</v>
      </c>
      <c r="D35" s="130">
        <v>295</v>
      </c>
      <c r="E35" s="130">
        <v>0</v>
      </c>
      <c r="F35" s="69">
        <v>5</v>
      </c>
      <c r="G35" s="69">
        <v>15</v>
      </c>
      <c r="H35" s="69">
        <v>5</v>
      </c>
      <c r="I35" s="130">
        <v>15</v>
      </c>
      <c r="J35" s="69">
        <v>15</v>
      </c>
      <c r="K35" s="69">
        <v>60</v>
      </c>
      <c r="L35" s="69">
        <v>20</v>
      </c>
      <c r="M35" s="130">
        <v>10</v>
      </c>
      <c r="N35" s="69">
        <v>0</v>
      </c>
      <c r="O35" s="130">
        <v>0</v>
      </c>
      <c r="P35" s="69">
        <v>25</v>
      </c>
      <c r="Q35" s="130">
        <v>0</v>
      </c>
      <c r="R35" s="69">
        <v>20</v>
      </c>
      <c r="S35" s="69">
        <v>100</v>
      </c>
      <c r="T35" s="69">
        <v>0</v>
      </c>
      <c r="U35" s="69">
        <v>0</v>
      </c>
      <c r="V35" s="130">
        <v>0</v>
      </c>
      <c r="W35" s="69">
        <v>0</v>
      </c>
      <c r="X35" s="829">
        <v>0</v>
      </c>
      <c r="Y35" s="927">
        <v>0</v>
      </c>
      <c r="Z35" s="751"/>
      <c r="AA35" s="751"/>
      <c r="AB35" s="751"/>
      <c r="AC35" s="751"/>
    </row>
    <row r="36" spans="1:29" s="29" customFormat="1" ht="13.15" customHeight="1" x14ac:dyDescent="0.2">
      <c r="A36" s="87">
        <v>47</v>
      </c>
      <c r="B36" s="130">
        <v>890</v>
      </c>
      <c r="C36" s="130">
        <v>840</v>
      </c>
      <c r="D36" s="130">
        <v>50</v>
      </c>
      <c r="E36" s="130">
        <v>0</v>
      </c>
      <c r="F36" s="69">
        <v>0</v>
      </c>
      <c r="G36" s="69">
        <v>0</v>
      </c>
      <c r="H36" s="69">
        <v>0</v>
      </c>
      <c r="I36" s="130">
        <v>5</v>
      </c>
      <c r="J36" s="69">
        <v>20</v>
      </c>
      <c r="K36" s="69">
        <v>5</v>
      </c>
      <c r="L36" s="69">
        <v>0</v>
      </c>
      <c r="M36" s="130">
        <v>0</v>
      </c>
      <c r="N36" s="69">
        <v>0</v>
      </c>
      <c r="O36" s="130">
        <v>0</v>
      </c>
      <c r="P36" s="69">
        <v>0</v>
      </c>
      <c r="Q36" s="130">
        <v>0</v>
      </c>
      <c r="R36" s="69">
        <v>0</v>
      </c>
      <c r="S36" s="69">
        <v>0</v>
      </c>
      <c r="T36" s="69">
        <v>5</v>
      </c>
      <c r="U36" s="69">
        <v>0</v>
      </c>
      <c r="V36" s="130">
        <v>5</v>
      </c>
      <c r="W36" s="69">
        <v>5</v>
      </c>
      <c r="X36" s="829">
        <v>0</v>
      </c>
      <c r="Y36" s="92">
        <v>0</v>
      </c>
      <c r="Z36" s="751"/>
      <c r="AA36" s="751"/>
      <c r="AB36" s="751"/>
      <c r="AC36" s="751"/>
    </row>
    <row r="37" spans="1:29" s="29" customFormat="1" ht="13.15" customHeight="1" x14ac:dyDescent="0.2">
      <c r="A37" s="87">
        <v>48</v>
      </c>
      <c r="B37" s="130">
        <v>10</v>
      </c>
      <c r="C37" s="130">
        <v>5</v>
      </c>
      <c r="D37" s="130">
        <v>10</v>
      </c>
      <c r="E37" s="130">
        <v>0</v>
      </c>
      <c r="F37" s="69">
        <v>0</v>
      </c>
      <c r="G37" s="69">
        <v>0</v>
      </c>
      <c r="H37" s="69">
        <v>0</v>
      </c>
      <c r="I37" s="130">
        <v>0</v>
      </c>
      <c r="J37" s="69">
        <v>5</v>
      </c>
      <c r="K37" s="69">
        <v>0</v>
      </c>
      <c r="L37" s="69">
        <v>0</v>
      </c>
      <c r="M37" s="130">
        <v>0</v>
      </c>
      <c r="N37" s="69">
        <v>0</v>
      </c>
      <c r="O37" s="130">
        <v>0</v>
      </c>
      <c r="P37" s="69">
        <v>0</v>
      </c>
      <c r="Q37" s="130">
        <v>0</v>
      </c>
      <c r="R37" s="69">
        <v>0</v>
      </c>
      <c r="S37" s="69">
        <v>0</v>
      </c>
      <c r="T37" s="69">
        <v>0</v>
      </c>
      <c r="U37" s="69">
        <v>0</v>
      </c>
      <c r="V37" s="130">
        <v>0</v>
      </c>
      <c r="W37" s="69">
        <v>0</v>
      </c>
      <c r="X37" s="829">
        <v>0</v>
      </c>
      <c r="Y37" s="92">
        <v>0</v>
      </c>
      <c r="Z37" s="751"/>
      <c r="AA37" s="751"/>
      <c r="AB37" s="751"/>
      <c r="AC37" s="751"/>
    </row>
    <row r="38" spans="1:29" s="29" customFormat="1" ht="13.15" customHeight="1" x14ac:dyDescent="0.2">
      <c r="A38" s="87">
        <v>51</v>
      </c>
      <c r="B38" s="130">
        <v>2260</v>
      </c>
      <c r="C38" s="130">
        <v>2100</v>
      </c>
      <c r="D38" s="130">
        <v>165</v>
      </c>
      <c r="E38" s="130">
        <v>10</v>
      </c>
      <c r="F38" s="69">
        <v>0</v>
      </c>
      <c r="G38" s="69">
        <v>10</v>
      </c>
      <c r="H38" s="69">
        <v>5</v>
      </c>
      <c r="I38" s="130">
        <v>30</v>
      </c>
      <c r="J38" s="69">
        <v>20</v>
      </c>
      <c r="K38" s="69">
        <v>5</v>
      </c>
      <c r="L38" s="69">
        <v>15</v>
      </c>
      <c r="M38" s="130">
        <v>20</v>
      </c>
      <c r="N38" s="69">
        <v>0</v>
      </c>
      <c r="O38" s="130">
        <v>0</v>
      </c>
      <c r="P38" s="69">
        <v>10</v>
      </c>
      <c r="Q38" s="130">
        <v>0</v>
      </c>
      <c r="R38" s="69">
        <v>0</v>
      </c>
      <c r="S38" s="69">
        <v>10</v>
      </c>
      <c r="T38" s="69">
        <v>5</v>
      </c>
      <c r="U38" s="69">
        <v>0</v>
      </c>
      <c r="V38" s="130">
        <v>5</v>
      </c>
      <c r="W38" s="69">
        <v>10</v>
      </c>
      <c r="X38" s="829">
        <v>0</v>
      </c>
      <c r="Y38" s="927">
        <v>0</v>
      </c>
      <c r="Z38" s="751"/>
      <c r="AA38" s="751"/>
      <c r="AB38" s="751"/>
      <c r="AC38" s="751"/>
    </row>
    <row r="39" spans="1:29" s="29" customFormat="1" ht="13.15" customHeight="1" x14ac:dyDescent="0.2">
      <c r="A39" s="87">
        <v>52</v>
      </c>
      <c r="B39" s="130">
        <v>3195</v>
      </c>
      <c r="C39" s="130">
        <v>2820</v>
      </c>
      <c r="D39" s="130">
        <v>375</v>
      </c>
      <c r="E39" s="130">
        <v>20</v>
      </c>
      <c r="F39" s="69">
        <v>25</v>
      </c>
      <c r="G39" s="69">
        <v>10</v>
      </c>
      <c r="H39" s="69">
        <v>15</v>
      </c>
      <c r="I39" s="130">
        <v>55</v>
      </c>
      <c r="J39" s="69">
        <v>70</v>
      </c>
      <c r="K39" s="69">
        <v>15</v>
      </c>
      <c r="L39" s="69">
        <v>60</v>
      </c>
      <c r="M39" s="130">
        <v>20</v>
      </c>
      <c r="N39" s="69">
        <v>0</v>
      </c>
      <c r="O39" s="130">
        <v>0</v>
      </c>
      <c r="P39" s="69">
        <v>20</v>
      </c>
      <c r="Q39" s="130">
        <v>0</v>
      </c>
      <c r="R39" s="69">
        <v>20</v>
      </c>
      <c r="S39" s="69">
        <v>20</v>
      </c>
      <c r="T39" s="69">
        <v>10</v>
      </c>
      <c r="U39" s="69">
        <v>5</v>
      </c>
      <c r="V39" s="130">
        <v>0</v>
      </c>
      <c r="W39" s="69">
        <v>10</v>
      </c>
      <c r="X39" s="829">
        <v>0</v>
      </c>
      <c r="Y39" s="92">
        <v>0</v>
      </c>
      <c r="Z39" s="751"/>
      <c r="AA39" s="751"/>
      <c r="AB39" s="751"/>
      <c r="AC39" s="751"/>
    </row>
    <row r="40" spans="1:29" s="29" customFormat="1" ht="13.15" customHeight="1" x14ac:dyDescent="0.2">
      <c r="A40" s="87">
        <v>53</v>
      </c>
      <c r="B40" s="130">
        <v>1870</v>
      </c>
      <c r="C40" s="130">
        <v>1750</v>
      </c>
      <c r="D40" s="130">
        <v>120</v>
      </c>
      <c r="E40" s="130">
        <v>10</v>
      </c>
      <c r="F40" s="69">
        <v>5</v>
      </c>
      <c r="G40" s="69">
        <v>10</v>
      </c>
      <c r="H40" s="69">
        <v>5</v>
      </c>
      <c r="I40" s="130">
        <v>15</v>
      </c>
      <c r="J40" s="69">
        <v>30</v>
      </c>
      <c r="K40" s="69">
        <v>0</v>
      </c>
      <c r="L40" s="69">
        <v>10</v>
      </c>
      <c r="M40" s="130">
        <v>10</v>
      </c>
      <c r="N40" s="69">
        <v>0</v>
      </c>
      <c r="O40" s="130">
        <v>0</v>
      </c>
      <c r="P40" s="69">
        <v>0</v>
      </c>
      <c r="Q40" s="130">
        <v>0</v>
      </c>
      <c r="R40" s="69">
        <v>5</v>
      </c>
      <c r="S40" s="69">
        <v>5</v>
      </c>
      <c r="T40" s="69">
        <v>0</v>
      </c>
      <c r="U40" s="69">
        <v>0</v>
      </c>
      <c r="V40" s="130">
        <v>0</v>
      </c>
      <c r="W40" s="69">
        <v>5</v>
      </c>
      <c r="X40" s="829">
        <v>0</v>
      </c>
      <c r="Y40" s="92">
        <v>0</v>
      </c>
      <c r="Z40" s="751"/>
      <c r="AA40" s="751"/>
      <c r="AB40" s="751"/>
      <c r="AC40" s="751"/>
    </row>
    <row r="41" spans="1:29" s="29" customFormat="1" ht="13.15" customHeight="1" x14ac:dyDescent="0.2">
      <c r="A41" s="87">
        <v>54</v>
      </c>
      <c r="B41" s="130">
        <v>605</v>
      </c>
      <c r="C41" s="130">
        <v>545</v>
      </c>
      <c r="D41" s="130">
        <v>60</v>
      </c>
      <c r="E41" s="130">
        <v>10</v>
      </c>
      <c r="F41" s="69">
        <v>0</v>
      </c>
      <c r="G41" s="69">
        <v>5</v>
      </c>
      <c r="H41" s="69">
        <v>0</v>
      </c>
      <c r="I41" s="130">
        <v>5</v>
      </c>
      <c r="J41" s="69">
        <v>10</v>
      </c>
      <c r="K41" s="69">
        <v>0</v>
      </c>
      <c r="L41" s="69">
        <v>10</v>
      </c>
      <c r="M41" s="130">
        <v>5</v>
      </c>
      <c r="N41" s="69">
        <v>0</v>
      </c>
      <c r="O41" s="130">
        <v>0</v>
      </c>
      <c r="P41" s="69">
        <v>5</v>
      </c>
      <c r="Q41" s="130">
        <v>0</v>
      </c>
      <c r="R41" s="69">
        <v>0</v>
      </c>
      <c r="S41" s="69">
        <v>5</v>
      </c>
      <c r="T41" s="69">
        <v>0</v>
      </c>
      <c r="U41" s="69">
        <v>0</v>
      </c>
      <c r="V41" s="130">
        <v>0</v>
      </c>
      <c r="W41" s="69">
        <v>5</v>
      </c>
      <c r="X41" s="829">
        <v>0</v>
      </c>
      <c r="Y41" s="92">
        <v>0</v>
      </c>
      <c r="Z41" s="751"/>
      <c r="AA41" s="751"/>
      <c r="AB41" s="751"/>
      <c r="AC41" s="751"/>
    </row>
    <row r="42" spans="1:29" s="29" customFormat="1" ht="13.15" customHeight="1" x14ac:dyDescent="0.2">
      <c r="A42" s="87">
        <v>55</v>
      </c>
      <c r="B42" s="130">
        <v>2830</v>
      </c>
      <c r="C42" s="130">
        <v>2430</v>
      </c>
      <c r="D42" s="130">
        <v>400</v>
      </c>
      <c r="E42" s="130">
        <v>15</v>
      </c>
      <c r="F42" s="69">
        <v>0</v>
      </c>
      <c r="G42" s="69">
        <v>35</v>
      </c>
      <c r="H42" s="69">
        <v>15</v>
      </c>
      <c r="I42" s="130">
        <v>35</v>
      </c>
      <c r="J42" s="69">
        <v>75</v>
      </c>
      <c r="K42" s="69">
        <v>10</v>
      </c>
      <c r="L42" s="69">
        <v>50</v>
      </c>
      <c r="M42" s="130">
        <v>45</v>
      </c>
      <c r="N42" s="69">
        <v>0</v>
      </c>
      <c r="O42" s="130">
        <v>5</v>
      </c>
      <c r="P42" s="69">
        <v>10</v>
      </c>
      <c r="Q42" s="130">
        <v>0</v>
      </c>
      <c r="R42" s="69">
        <v>20</v>
      </c>
      <c r="S42" s="69">
        <v>45</v>
      </c>
      <c r="T42" s="69">
        <v>15</v>
      </c>
      <c r="U42" s="69">
        <v>5</v>
      </c>
      <c r="V42" s="130">
        <v>5</v>
      </c>
      <c r="W42" s="69">
        <v>15</v>
      </c>
      <c r="X42" s="829">
        <v>0</v>
      </c>
      <c r="Y42" s="927">
        <v>0</v>
      </c>
      <c r="Z42" s="751"/>
      <c r="AA42" s="751"/>
      <c r="AB42" s="751"/>
      <c r="AC42" s="751"/>
    </row>
    <row r="43" spans="1:29" s="29" customFormat="1" ht="13.15" customHeight="1" x14ac:dyDescent="0.2">
      <c r="A43" s="87">
        <v>61</v>
      </c>
      <c r="B43" s="130">
        <v>2325</v>
      </c>
      <c r="C43" s="130">
        <v>2165</v>
      </c>
      <c r="D43" s="130">
        <v>160</v>
      </c>
      <c r="E43" s="130">
        <v>10</v>
      </c>
      <c r="F43" s="69">
        <v>5</v>
      </c>
      <c r="G43" s="69">
        <v>5</v>
      </c>
      <c r="H43" s="69">
        <v>10</v>
      </c>
      <c r="I43" s="130">
        <v>30</v>
      </c>
      <c r="J43" s="69">
        <v>30</v>
      </c>
      <c r="K43" s="69">
        <v>10</v>
      </c>
      <c r="L43" s="69">
        <v>10</v>
      </c>
      <c r="M43" s="130">
        <v>20</v>
      </c>
      <c r="N43" s="69">
        <v>0</v>
      </c>
      <c r="O43" s="130">
        <v>0</v>
      </c>
      <c r="P43" s="69">
        <v>0</v>
      </c>
      <c r="Q43" s="130">
        <v>0</v>
      </c>
      <c r="R43" s="69">
        <v>0</v>
      </c>
      <c r="S43" s="69">
        <v>0</v>
      </c>
      <c r="T43" s="69">
        <v>5</v>
      </c>
      <c r="U43" s="69">
        <v>10</v>
      </c>
      <c r="V43" s="130">
        <v>5</v>
      </c>
      <c r="W43" s="69">
        <v>0</v>
      </c>
      <c r="X43" s="829">
        <v>0</v>
      </c>
      <c r="Y43" s="92">
        <v>0</v>
      </c>
      <c r="Z43" s="751"/>
      <c r="AA43" s="751"/>
      <c r="AB43" s="751"/>
      <c r="AC43" s="751"/>
    </row>
    <row r="44" spans="1:29" s="29" customFormat="1" ht="13.15" customHeight="1" x14ac:dyDescent="0.2">
      <c r="A44" s="87">
        <v>62</v>
      </c>
      <c r="B44" s="130">
        <v>980</v>
      </c>
      <c r="C44" s="130">
        <v>930</v>
      </c>
      <c r="D44" s="130">
        <v>50</v>
      </c>
      <c r="E44" s="130">
        <v>10</v>
      </c>
      <c r="F44" s="69">
        <v>0</v>
      </c>
      <c r="G44" s="69">
        <v>0</v>
      </c>
      <c r="H44" s="69">
        <v>5</v>
      </c>
      <c r="I44" s="130">
        <v>15</v>
      </c>
      <c r="J44" s="69">
        <v>5</v>
      </c>
      <c r="K44" s="69">
        <v>0</v>
      </c>
      <c r="L44" s="69">
        <v>5</v>
      </c>
      <c r="M44" s="130">
        <v>5</v>
      </c>
      <c r="N44" s="69">
        <v>0</v>
      </c>
      <c r="O44" s="130">
        <v>0</v>
      </c>
      <c r="P44" s="69">
        <v>0</v>
      </c>
      <c r="Q44" s="130">
        <v>0</v>
      </c>
      <c r="R44" s="69">
        <v>0</v>
      </c>
      <c r="S44" s="69">
        <v>0</v>
      </c>
      <c r="T44" s="69">
        <v>0</v>
      </c>
      <c r="U44" s="69">
        <v>0</v>
      </c>
      <c r="V44" s="130">
        <v>0</v>
      </c>
      <c r="W44" s="69">
        <v>5</v>
      </c>
      <c r="X44" s="829">
        <v>0</v>
      </c>
      <c r="Y44" s="92">
        <v>0</v>
      </c>
      <c r="Z44" s="751"/>
      <c r="AA44" s="751"/>
      <c r="AB44" s="751"/>
      <c r="AC44" s="751"/>
    </row>
    <row r="45" spans="1:29" s="29" customFormat="1" ht="13.15" customHeight="1" x14ac:dyDescent="0.2">
      <c r="A45" s="87">
        <v>63</v>
      </c>
      <c r="B45" s="130">
        <v>565</v>
      </c>
      <c r="C45" s="130">
        <v>545</v>
      </c>
      <c r="D45" s="130">
        <v>20</v>
      </c>
      <c r="E45" s="130">
        <v>0</v>
      </c>
      <c r="F45" s="69">
        <v>0</v>
      </c>
      <c r="G45" s="69">
        <v>5</v>
      </c>
      <c r="H45" s="69">
        <v>0</v>
      </c>
      <c r="I45" s="130">
        <v>0</v>
      </c>
      <c r="J45" s="69">
        <v>5</v>
      </c>
      <c r="K45" s="69">
        <v>0</v>
      </c>
      <c r="L45" s="69">
        <v>0</v>
      </c>
      <c r="M45" s="130">
        <v>0</v>
      </c>
      <c r="N45" s="69">
        <v>0</v>
      </c>
      <c r="O45" s="130">
        <v>0</v>
      </c>
      <c r="P45" s="69">
        <v>0</v>
      </c>
      <c r="Q45" s="130">
        <v>0</v>
      </c>
      <c r="R45" s="69">
        <v>0</v>
      </c>
      <c r="S45" s="69">
        <v>0</v>
      </c>
      <c r="T45" s="69">
        <v>0</v>
      </c>
      <c r="U45" s="69">
        <v>0</v>
      </c>
      <c r="V45" s="130">
        <v>0</v>
      </c>
      <c r="W45" s="69">
        <v>0</v>
      </c>
      <c r="X45" s="829">
        <v>0</v>
      </c>
      <c r="Y45" s="92">
        <v>0</v>
      </c>
      <c r="Z45" s="751"/>
      <c r="AA45" s="751"/>
      <c r="AB45" s="751"/>
      <c r="AC45" s="751"/>
    </row>
    <row r="46" spans="1:29" s="29" customFormat="1" ht="13.15" customHeight="1" x14ac:dyDescent="0.2">
      <c r="A46" s="87">
        <v>64</v>
      </c>
      <c r="B46" s="130">
        <v>350</v>
      </c>
      <c r="C46" s="130">
        <v>325</v>
      </c>
      <c r="D46" s="130">
        <v>25</v>
      </c>
      <c r="E46" s="130">
        <v>5</v>
      </c>
      <c r="F46" s="69">
        <v>0</v>
      </c>
      <c r="G46" s="69">
        <v>5</v>
      </c>
      <c r="H46" s="69">
        <v>0</v>
      </c>
      <c r="I46" s="130">
        <v>5</v>
      </c>
      <c r="J46" s="69">
        <v>0</v>
      </c>
      <c r="K46" s="69">
        <v>5</v>
      </c>
      <c r="L46" s="69">
        <v>0</v>
      </c>
      <c r="M46" s="130">
        <v>0</v>
      </c>
      <c r="N46" s="69">
        <v>0</v>
      </c>
      <c r="O46" s="130">
        <v>0</v>
      </c>
      <c r="P46" s="69">
        <v>0</v>
      </c>
      <c r="Q46" s="130">
        <v>0</v>
      </c>
      <c r="R46" s="69">
        <v>0</v>
      </c>
      <c r="S46" s="69">
        <v>0</v>
      </c>
      <c r="T46" s="69">
        <v>0</v>
      </c>
      <c r="U46" s="69">
        <v>0</v>
      </c>
      <c r="V46" s="130">
        <v>0</v>
      </c>
      <c r="W46" s="69">
        <v>0</v>
      </c>
      <c r="X46" s="829">
        <v>0</v>
      </c>
      <c r="Y46" s="92">
        <v>0</v>
      </c>
      <c r="Z46" s="751"/>
      <c r="AA46" s="751"/>
      <c r="AB46" s="751"/>
      <c r="AC46" s="751"/>
    </row>
    <row r="47" spans="1:29" s="29" customFormat="1" ht="13.15" customHeight="1" x14ac:dyDescent="0.2">
      <c r="A47" s="87">
        <v>65</v>
      </c>
      <c r="B47" s="130">
        <v>590</v>
      </c>
      <c r="C47" s="130">
        <v>535</v>
      </c>
      <c r="D47" s="130">
        <v>55</v>
      </c>
      <c r="E47" s="130">
        <v>0</v>
      </c>
      <c r="F47" s="69">
        <v>0</v>
      </c>
      <c r="G47" s="69">
        <v>5</v>
      </c>
      <c r="H47" s="69">
        <v>5</v>
      </c>
      <c r="I47" s="130">
        <v>10</v>
      </c>
      <c r="J47" s="69">
        <v>10</v>
      </c>
      <c r="K47" s="69">
        <v>5</v>
      </c>
      <c r="L47" s="69">
        <v>0</v>
      </c>
      <c r="M47" s="130">
        <v>10</v>
      </c>
      <c r="N47" s="69">
        <v>0</v>
      </c>
      <c r="O47" s="130">
        <v>0</v>
      </c>
      <c r="P47" s="69">
        <v>0</v>
      </c>
      <c r="Q47" s="130">
        <v>0</v>
      </c>
      <c r="R47" s="69">
        <v>0</v>
      </c>
      <c r="S47" s="69">
        <v>0</v>
      </c>
      <c r="T47" s="69">
        <v>0</v>
      </c>
      <c r="U47" s="69">
        <v>0</v>
      </c>
      <c r="V47" s="130">
        <v>0</v>
      </c>
      <c r="W47" s="69">
        <v>0</v>
      </c>
      <c r="X47" s="829">
        <v>0</v>
      </c>
      <c r="Y47" s="92">
        <v>0</v>
      </c>
      <c r="Z47" s="751"/>
      <c r="AA47" s="751"/>
      <c r="AB47" s="751"/>
      <c r="AC47" s="751"/>
    </row>
    <row r="48" spans="1:29" s="29" customFormat="1" ht="13.15" customHeight="1" x14ac:dyDescent="0.2">
      <c r="A48" s="87">
        <v>66</v>
      </c>
      <c r="B48" s="130">
        <v>2415</v>
      </c>
      <c r="C48" s="130">
        <v>2210</v>
      </c>
      <c r="D48" s="130">
        <v>200</v>
      </c>
      <c r="E48" s="130">
        <v>5</v>
      </c>
      <c r="F48" s="69">
        <v>5</v>
      </c>
      <c r="G48" s="69">
        <v>35</v>
      </c>
      <c r="H48" s="69">
        <v>10</v>
      </c>
      <c r="I48" s="130">
        <v>30</v>
      </c>
      <c r="J48" s="69">
        <v>25</v>
      </c>
      <c r="K48" s="69">
        <v>5</v>
      </c>
      <c r="L48" s="69">
        <v>5</v>
      </c>
      <c r="M48" s="130">
        <v>25</v>
      </c>
      <c r="N48" s="69">
        <v>5</v>
      </c>
      <c r="O48" s="130">
        <v>0</v>
      </c>
      <c r="P48" s="69">
        <v>5</v>
      </c>
      <c r="Q48" s="130">
        <v>0</v>
      </c>
      <c r="R48" s="69">
        <v>15</v>
      </c>
      <c r="S48" s="69">
        <v>15</v>
      </c>
      <c r="T48" s="69">
        <v>10</v>
      </c>
      <c r="U48" s="69">
        <v>5</v>
      </c>
      <c r="V48" s="130">
        <v>5</v>
      </c>
      <c r="W48" s="69">
        <v>0</v>
      </c>
      <c r="X48" s="829">
        <v>0</v>
      </c>
      <c r="Y48" s="92">
        <v>0</v>
      </c>
      <c r="Z48" s="751"/>
      <c r="AA48" s="751"/>
      <c r="AB48" s="751"/>
      <c r="AC48" s="751"/>
    </row>
    <row r="49" spans="1:29" s="29" customFormat="1" ht="13.15" customHeight="1" x14ac:dyDescent="0.2">
      <c r="A49" s="87">
        <v>71</v>
      </c>
      <c r="B49" s="130">
        <v>1675</v>
      </c>
      <c r="C49" s="130">
        <v>1465</v>
      </c>
      <c r="D49" s="130">
        <v>210</v>
      </c>
      <c r="E49" s="130">
        <v>15</v>
      </c>
      <c r="F49" s="69">
        <v>0</v>
      </c>
      <c r="G49" s="69">
        <v>30</v>
      </c>
      <c r="H49" s="69">
        <v>10</v>
      </c>
      <c r="I49" s="130">
        <v>35</v>
      </c>
      <c r="J49" s="69">
        <v>45</v>
      </c>
      <c r="K49" s="69">
        <v>10</v>
      </c>
      <c r="L49" s="69">
        <v>10</v>
      </c>
      <c r="M49" s="130">
        <v>10</v>
      </c>
      <c r="N49" s="69">
        <v>0</v>
      </c>
      <c r="O49" s="130">
        <v>0</v>
      </c>
      <c r="P49" s="69">
        <v>5</v>
      </c>
      <c r="Q49" s="130">
        <v>0</v>
      </c>
      <c r="R49" s="69">
        <v>5</v>
      </c>
      <c r="S49" s="69">
        <v>15</v>
      </c>
      <c r="T49" s="69">
        <v>5</v>
      </c>
      <c r="U49" s="69">
        <v>5</v>
      </c>
      <c r="V49" s="130">
        <v>0</v>
      </c>
      <c r="W49" s="69">
        <v>5</v>
      </c>
      <c r="X49" s="829">
        <v>0</v>
      </c>
      <c r="Y49" s="92">
        <v>0</v>
      </c>
      <c r="Z49" s="751"/>
      <c r="AA49" s="751"/>
      <c r="AB49" s="751"/>
      <c r="AC49" s="751"/>
    </row>
    <row r="50" spans="1:29" s="29" customFormat="1" ht="13.15" customHeight="1" x14ac:dyDescent="0.2">
      <c r="A50" s="87">
        <v>72</v>
      </c>
      <c r="B50" s="130">
        <v>2965</v>
      </c>
      <c r="C50" s="130">
        <v>2670</v>
      </c>
      <c r="D50" s="130">
        <v>300</v>
      </c>
      <c r="E50" s="130">
        <v>10</v>
      </c>
      <c r="F50" s="69">
        <v>5</v>
      </c>
      <c r="G50" s="69">
        <v>35</v>
      </c>
      <c r="H50" s="69">
        <v>10</v>
      </c>
      <c r="I50" s="130">
        <v>40</v>
      </c>
      <c r="J50" s="69">
        <v>45</v>
      </c>
      <c r="K50" s="69">
        <v>15</v>
      </c>
      <c r="L50" s="69">
        <v>55</v>
      </c>
      <c r="M50" s="130">
        <v>20</v>
      </c>
      <c r="N50" s="69">
        <v>5</v>
      </c>
      <c r="O50" s="130">
        <v>5</v>
      </c>
      <c r="P50" s="69">
        <v>10</v>
      </c>
      <c r="Q50" s="130">
        <v>0</v>
      </c>
      <c r="R50" s="69">
        <v>0</v>
      </c>
      <c r="S50" s="69">
        <v>15</v>
      </c>
      <c r="T50" s="69">
        <v>10</v>
      </c>
      <c r="U50" s="69">
        <v>5</v>
      </c>
      <c r="V50" s="130">
        <v>5</v>
      </c>
      <c r="W50" s="69">
        <v>5</v>
      </c>
      <c r="X50" s="829">
        <v>0</v>
      </c>
      <c r="Y50" s="92">
        <v>0</v>
      </c>
      <c r="Z50" s="751"/>
      <c r="AA50" s="751"/>
      <c r="AB50" s="751"/>
      <c r="AC50" s="751"/>
    </row>
    <row r="51" spans="1:29" s="29" customFormat="1" ht="13.15" customHeight="1" x14ac:dyDescent="0.2">
      <c r="A51" s="87">
        <v>81</v>
      </c>
      <c r="B51" s="130">
        <v>1365</v>
      </c>
      <c r="C51" s="130">
        <v>1185</v>
      </c>
      <c r="D51" s="130">
        <v>180</v>
      </c>
      <c r="E51" s="130">
        <v>10</v>
      </c>
      <c r="F51" s="69">
        <v>10</v>
      </c>
      <c r="G51" s="69">
        <v>20</v>
      </c>
      <c r="H51" s="69">
        <v>0</v>
      </c>
      <c r="I51" s="130">
        <v>50</v>
      </c>
      <c r="J51" s="69">
        <v>20</v>
      </c>
      <c r="K51" s="69">
        <v>5</v>
      </c>
      <c r="L51" s="69">
        <v>25</v>
      </c>
      <c r="M51" s="130">
        <v>10</v>
      </c>
      <c r="N51" s="69">
        <v>0</v>
      </c>
      <c r="O51" s="130">
        <v>0</v>
      </c>
      <c r="P51" s="69">
        <v>10</v>
      </c>
      <c r="Q51" s="130">
        <v>0</v>
      </c>
      <c r="R51" s="69">
        <v>0</v>
      </c>
      <c r="S51" s="69">
        <v>5</v>
      </c>
      <c r="T51" s="69">
        <v>5</v>
      </c>
      <c r="U51" s="69">
        <v>0</v>
      </c>
      <c r="V51" s="130">
        <v>0</v>
      </c>
      <c r="W51" s="69">
        <v>5</v>
      </c>
      <c r="X51" s="829">
        <v>0</v>
      </c>
      <c r="Y51" s="92">
        <v>0</v>
      </c>
      <c r="Z51" s="751"/>
      <c r="AA51" s="751"/>
      <c r="AB51" s="751"/>
      <c r="AC51" s="751"/>
    </row>
    <row r="52" spans="1:29" s="29" customFormat="1" ht="13.15" customHeight="1" x14ac:dyDescent="0.2">
      <c r="A52" s="87">
        <v>82</v>
      </c>
      <c r="B52" s="130">
        <v>2385</v>
      </c>
      <c r="C52" s="130">
        <v>1875</v>
      </c>
      <c r="D52" s="130">
        <v>510</v>
      </c>
      <c r="E52" s="130">
        <v>10</v>
      </c>
      <c r="F52" s="69">
        <v>15</v>
      </c>
      <c r="G52" s="69">
        <v>90</v>
      </c>
      <c r="H52" s="69">
        <v>5</v>
      </c>
      <c r="I52" s="130">
        <v>60</v>
      </c>
      <c r="J52" s="69">
        <v>130</v>
      </c>
      <c r="K52" s="69">
        <v>10</v>
      </c>
      <c r="L52" s="69">
        <v>80</v>
      </c>
      <c r="M52" s="130">
        <v>10</v>
      </c>
      <c r="N52" s="69">
        <v>0</v>
      </c>
      <c r="O52" s="130">
        <v>0</v>
      </c>
      <c r="P52" s="69">
        <v>25</v>
      </c>
      <c r="Q52" s="130">
        <v>0</v>
      </c>
      <c r="R52" s="69">
        <v>25</v>
      </c>
      <c r="S52" s="69">
        <v>15</v>
      </c>
      <c r="T52" s="69">
        <v>15</v>
      </c>
      <c r="U52" s="69">
        <v>10</v>
      </c>
      <c r="V52" s="130">
        <v>5</v>
      </c>
      <c r="W52" s="69">
        <v>5</v>
      </c>
      <c r="X52" s="829">
        <v>0</v>
      </c>
      <c r="Y52" s="927">
        <v>0</v>
      </c>
      <c r="Z52" s="751"/>
      <c r="AA52" s="751"/>
      <c r="AB52" s="751"/>
      <c r="AC52" s="751"/>
    </row>
    <row r="53" spans="1:29" s="29" customFormat="1" ht="13.15" customHeight="1" x14ac:dyDescent="0.2">
      <c r="A53" s="87">
        <v>83</v>
      </c>
      <c r="B53" s="130">
        <v>1560</v>
      </c>
      <c r="C53" s="130">
        <v>1325</v>
      </c>
      <c r="D53" s="130">
        <v>230</v>
      </c>
      <c r="E53" s="130">
        <v>5</v>
      </c>
      <c r="F53" s="69">
        <v>5</v>
      </c>
      <c r="G53" s="69">
        <v>30</v>
      </c>
      <c r="H53" s="69">
        <v>5</v>
      </c>
      <c r="I53" s="130">
        <v>20</v>
      </c>
      <c r="J53" s="69">
        <v>60</v>
      </c>
      <c r="K53" s="69">
        <v>5</v>
      </c>
      <c r="L53" s="69">
        <v>40</v>
      </c>
      <c r="M53" s="130">
        <v>10</v>
      </c>
      <c r="N53" s="69">
        <v>0</v>
      </c>
      <c r="O53" s="130">
        <v>0</v>
      </c>
      <c r="P53" s="69">
        <v>10</v>
      </c>
      <c r="Q53" s="130">
        <v>5</v>
      </c>
      <c r="R53" s="69">
        <v>5</v>
      </c>
      <c r="S53" s="69">
        <v>25</v>
      </c>
      <c r="T53" s="69">
        <v>10</v>
      </c>
      <c r="U53" s="69">
        <v>0</v>
      </c>
      <c r="V53" s="130">
        <v>0</v>
      </c>
      <c r="W53" s="69">
        <v>0</v>
      </c>
      <c r="X53" s="829">
        <v>0</v>
      </c>
      <c r="Y53" s="927">
        <v>0</v>
      </c>
      <c r="Z53" s="751"/>
      <c r="AA53" s="751"/>
      <c r="AB53" s="751"/>
      <c r="AC53" s="751"/>
    </row>
    <row r="54" spans="1:29" s="29" customFormat="1" ht="13.15" customHeight="1" x14ac:dyDescent="0.2">
      <c r="A54" s="87">
        <v>91</v>
      </c>
      <c r="B54" s="130">
        <v>1410</v>
      </c>
      <c r="C54" s="130">
        <v>1150</v>
      </c>
      <c r="D54" s="130">
        <v>260</v>
      </c>
      <c r="E54" s="130">
        <v>10</v>
      </c>
      <c r="F54" s="69">
        <v>5</v>
      </c>
      <c r="G54" s="69">
        <v>40</v>
      </c>
      <c r="H54" s="69">
        <v>0</v>
      </c>
      <c r="I54" s="130">
        <v>40</v>
      </c>
      <c r="J54" s="69">
        <v>55</v>
      </c>
      <c r="K54" s="69">
        <v>5</v>
      </c>
      <c r="L54" s="69">
        <v>20</v>
      </c>
      <c r="M54" s="130">
        <v>5</v>
      </c>
      <c r="N54" s="69">
        <v>0</v>
      </c>
      <c r="O54" s="130">
        <v>0</v>
      </c>
      <c r="P54" s="69">
        <v>20</v>
      </c>
      <c r="Q54" s="130">
        <v>0</v>
      </c>
      <c r="R54" s="69">
        <v>15</v>
      </c>
      <c r="S54" s="69">
        <v>25</v>
      </c>
      <c r="T54" s="69">
        <v>5</v>
      </c>
      <c r="U54" s="69">
        <v>5</v>
      </c>
      <c r="V54" s="130">
        <v>0</v>
      </c>
      <c r="W54" s="69">
        <v>0</v>
      </c>
      <c r="X54" s="829">
        <v>0</v>
      </c>
      <c r="Y54" s="927">
        <v>0</v>
      </c>
      <c r="Z54" s="751"/>
      <c r="AA54" s="751"/>
      <c r="AB54" s="751"/>
      <c r="AC54" s="751"/>
    </row>
    <row r="55" spans="1:29" s="29" customFormat="1" ht="13.15" customHeight="1" x14ac:dyDescent="0.2">
      <c r="A55" s="87">
        <v>92</v>
      </c>
      <c r="B55" s="130">
        <v>355</v>
      </c>
      <c r="C55" s="130">
        <v>20</v>
      </c>
      <c r="D55" s="130">
        <v>335</v>
      </c>
      <c r="E55" s="130">
        <v>0</v>
      </c>
      <c r="F55" s="69">
        <v>0</v>
      </c>
      <c r="G55" s="69">
        <v>0</v>
      </c>
      <c r="H55" s="69">
        <v>0</v>
      </c>
      <c r="I55" s="130">
        <v>0</v>
      </c>
      <c r="J55" s="69">
        <v>0</v>
      </c>
      <c r="K55" s="69">
        <v>20</v>
      </c>
      <c r="L55" s="69">
        <v>35</v>
      </c>
      <c r="M55" s="130">
        <v>0</v>
      </c>
      <c r="N55" s="69">
        <v>0</v>
      </c>
      <c r="O55" s="130">
        <v>0</v>
      </c>
      <c r="P55" s="69">
        <v>145</v>
      </c>
      <c r="Q55" s="130">
        <v>0</v>
      </c>
      <c r="R55" s="69">
        <v>10</v>
      </c>
      <c r="S55" s="69">
        <v>115</v>
      </c>
      <c r="T55" s="69">
        <v>0</v>
      </c>
      <c r="U55" s="69">
        <v>0</v>
      </c>
      <c r="V55" s="130">
        <v>0</v>
      </c>
      <c r="W55" s="69">
        <v>0</v>
      </c>
      <c r="X55" s="829">
        <v>0</v>
      </c>
      <c r="Y55" s="927">
        <v>10</v>
      </c>
      <c r="Z55" s="751"/>
      <c r="AA55" s="751"/>
      <c r="AB55" s="751"/>
      <c r="AC55" s="751"/>
    </row>
    <row r="56" spans="1:29" s="29" customFormat="1" ht="13.15" customHeight="1" x14ac:dyDescent="0.2">
      <c r="A56" s="87">
        <v>93</v>
      </c>
      <c r="B56" s="130">
        <v>1560</v>
      </c>
      <c r="C56" s="130">
        <v>1310</v>
      </c>
      <c r="D56" s="130">
        <v>250</v>
      </c>
      <c r="E56" s="130">
        <v>15</v>
      </c>
      <c r="F56" s="69">
        <v>15</v>
      </c>
      <c r="G56" s="69">
        <v>25</v>
      </c>
      <c r="H56" s="69">
        <v>5</v>
      </c>
      <c r="I56" s="130">
        <v>10</v>
      </c>
      <c r="J56" s="69">
        <v>50</v>
      </c>
      <c r="K56" s="69">
        <v>0</v>
      </c>
      <c r="L56" s="69">
        <v>80</v>
      </c>
      <c r="M56" s="130">
        <v>10</v>
      </c>
      <c r="N56" s="69">
        <v>0</v>
      </c>
      <c r="O56" s="130">
        <v>0</v>
      </c>
      <c r="P56" s="69">
        <v>5</v>
      </c>
      <c r="Q56" s="130">
        <v>0</v>
      </c>
      <c r="R56" s="69">
        <v>10</v>
      </c>
      <c r="S56" s="69">
        <v>10</v>
      </c>
      <c r="T56" s="69">
        <v>0</v>
      </c>
      <c r="U56" s="69">
        <v>5</v>
      </c>
      <c r="V56" s="130">
        <v>0</v>
      </c>
      <c r="W56" s="69">
        <v>5</v>
      </c>
      <c r="X56" s="829">
        <v>0</v>
      </c>
      <c r="Y56" s="92">
        <v>0</v>
      </c>
      <c r="Z56" s="751"/>
      <c r="AA56" s="751"/>
      <c r="AB56" s="751"/>
      <c r="AC56" s="751"/>
    </row>
    <row r="57" spans="1:29" s="29" customFormat="1" ht="13.15" customHeight="1" x14ac:dyDescent="0.2">
      <c r="A57" s="87">
        <v>94</v>
      </c>
      <c r="B57" s="130">
        <v>2175</v>
      </c>
      <c r="C57" s="130">
        <v>1880</v>
      </c>
      <c r="D57" s="130">
        <v>295</v>
      </c>
      <c r="E57" s="130">
        <v>15</v>
      </c>
      <c r="F57" s="69">
        <v>30</v>
      </c>
      <c r="G57" s="69">
        <v>25</v>
      </c>
      <c r="H57" s="69">
        <v>5</v>
      </c>
      <c r="I57" s="130">
        <v>20</v>
      </c>
      <c r="J57" s="69">
        <v>80</v>
      </c>
      <c r="K57" s="69">
        <v>5</v>
      </c>
      <c r="L57" s="69">
        <v>40</v>
      </c>
      <c r="M57" s="130">
        <v>15</v>
      </c>
      <c r="N57" s="69">
        <v>0</v>
      </c>
      <c r="O57" s="130">
        <v>0</v>
      </c>
      <c r="P57" s="69">
        <v>25</v>
      </c>
      <c r="Q57" s="130">
        <v>5</v>
      </c>
      <c r="R57" s="69">
        <v>10</v>
      </c>
      <c r="S57" s="69">
        <v>10</v>
      </c>
      <c r="T57" s="69">
        <v>5</v>
      </c>
      <c r="U57" s="69">
        <v>5</v>
      </c>
      <c r="V57" s="130">
        <v>5</v>
      </c>
      <c r="W57" s="69">
        <v>0</v>
      </c>
      <c r="X57" s="829">
        <v>0</v>
      </c>
      <c r="Y57" s="92">
        <v>0</v>
      </c>
      <c r="Z57" s="751"/>
      <c r="AA57" s="751"/>
      <c r="AB57" s="751"/>
      <c r="AC57" s="751"/>
    </row>
    <row r="58" spans="1:29" s="29" customFormat="1" ht="13.15" customHeight="1" x14ac:dyDescent="0.2">
      <c r="A58" s="87">
        <v>101</v>
      </c>
      <c r="B58" s="130">
        <v>3105</v>
      </c>
      <c r="C58" s="130">
        <v>2940</v>
      </c>
      <c r="D58" s="130">
        <v>165</v>
      </c>
      <c r="E58" s="130">
        <v>5</v>
      </c>
      <c r="F58" s="69">
        <v>5</v>
      </c>
      <c r="G58" s="69">
        <v>15</v>
      </c>
      <c r="H58" s="69">
        <v>5</v>
      </c>
      <c r="I58" s="130">
        <v>30</v>
      </c>
      <c r="J58" s="69">
        <v>35</v>
      </c>
      <c r="K58" s="69">
        <v>10</v>
      </c>
      <c r="L58" s="69">
        <v>15</v>
      </c>
      <c r="M58" s="130">
        <v>15</v>
      </c>
      <c r="N58" s="69">
        <v>5</v>
      </c>
      <c r="O58" s="130">
        <v>0</v>
      </c>
      <c r="P58" s="69">
        <v>10</v>
      </c>
      <c r="Q58" s="130">
        <v>0</v>
      </c>
      <c r="R58" s="69">
        <v>0</v>
      </c>
      <c r="S58" s="69">
        <v>5</v>
      </c>
      <c r="T58" s="69">
        <v>5</v>
      </c>
      <c r="U58" s="69">
        <v>0</v>
      </c>
      <c r="V58" s="130">
        <v>0</v>
      </c>
      <c r="W58" s="69">
        <v>5</v>
      </c>
      <c r="X58" s="829">
        <v>0</v>
      </c>
      <c r="Y58" s="927">
        <v>0</v>
      </c>
      <c r="Z58" s="751"/>
      <c r="AA58" s="751"/>
      <c r="AB58" s="751"/>
      <c r="AC58" s="751"/>
    </row>
    <row r="59" spans="1:29" s="29" customFormat="1" ht="13.15" customHeight="1" x14ac:dyDescent="0.2">
      <c r="A59" s="87">
        <v>102</v>
      </c>
      <c r="B59" s="130">
        <v>105</v>
      </c>
      <c r="C59" s="130">
        <v>100</v>
      </c>
      <c r="D59" s="130">
        <v>0</v>
      </c>
      <c r="E59" s="130">
        <v>0</v>
      </c>
      <c r="F59" s="69">
        <v>0</v>
      </c>
      <c r="G59" s="69">
        <v>0</v>
      </c>
      <c r="H59" s="69">
        <v>0</v>
      </c>
      <c r="I59" s="130">
        <v>0</v>
      </c>
      <c r="J59" s="69">
        <v>0</v>
      </c>
      <c r="K59" s="69">
        <v>0</v>
      </c>
      <c r="L59" s="69">
        <v>0</v>
      </c>
      <c r="M59" s="130">
        <v>0</v>
      </c>
      <c r="N59" s="69">
        <v>0</v>
      </c>
      <c r="O59" s="130">
        <v>0</v>
      </c>
      <c r="P59" s="69">
        <v>0</v>
      </c>
      <c r="Q59" s="130">
        <v>0</v>
      </c>
      <c r="R59" s="69">
        <v>0</v>
      </c>
      <c r="S59" s="69">
        <v>0</v>
      </c>
      <c r="T59" s="69">
        <v>0</v>
      </c>
      <c r="U59" s="69">
        <v>0</v>
      </c>
      <c r="V59" s="130">
        <v>0</v>
      </c>
      <c r="W59" s="69">
        <v>0</v>
      </c>
      <c r="X59" s="829">
        <v>0</v>
      </c>
      <c r="Y59" s="92">
        <v>0</v>
      </c>
      <c r="Z59" s="751"/>
      <c r="AA59" s="751"/>
      <c r="AB59" s="751"/>
      <c r="AC59" s="751"/>
    </row>
    <row r="60" spans="1:29" s="29" customFormat="1" ht="13.15" customHeight="1" x14ac:dyDescent="0.2">
      <c r="A60" s="87">
        <v>103</v>
      </c>
      <c r="B60" s="130">
        <v>870</v>
      </c>
      <c r="C60" s="130">
        <v>780</v>
      </c>
      <c r="D60" s="130">
        <v>90</v>
      </c>
      <c r="E60" s="130">
        <v>5</v>
      </c>
      <c r="F60" s="69">
        <v>5</v>
      </c>
      <c r="G60" s="69">
        <v>5</v>
      </c>
      <c r="H60" s="69">
        <v>0</v>
      </c>
      <c r="I60" s="130">
        <v>15</v>
      </c>
      <c r="J60" s="69">
        <v>20</v>
      </c>
      <c r="K60" s="69">
        <v>5</v>
      </c>
      <c r="L60" s="69">
        <v>5</v>
      </c>
      <c r="M60" s="130">
        <v>5</v>
      </c>
      <c r="N60" s="69">
        <v>0</v>
      </c>
      <c r="O60" s="130">
        <v>0</v>
      </c>
      <c r="P60" s="69">
        <v>10</v>
      </c>
      <c r="Q60" s="130">
        <v>0</v>
      </c>
      <c r="R60" s="69">
        <v>5</v>
      </c>
      <c r="S60" s="69">
        <v>0</v>
      </c>
      <c r="T60" s="69">
        <v>10</v>
      </c>
      <c r="U60" s="69">
        <v>0</v>
      </c>
      <c r="V60" s="130">
        <v>0</v>
      </c>
      <c r="W60" s="69">
        <v>0</v>
      </c>
      <c r="X60" s="829">
        <v>0</v>
      </c>
      <c r="Y60" s="92">
        <v>0</v>
      </c>
      <c r="Z60" s="751"/>
      <c r="AA60" s="751"/>
      <c r="AB60" s="751"/>
      <c r="AC60" s="751"/>
    </row>
    <row r="61" spans="1:29" s="29" customFormat="1" ht="13.15" customHeight="1" x14ac:dyDescent="0.2">
      <c r="A61" s="87">
        <v>105</v>
      </c>
      <c r="B61" s="130">
        <v>555</v>
      </c>
      <c r="C61" s="130">
        <v>505</v>
      </c>
      <c r="D61" s="130">
        <v>50</v>
      </c>
      <c r="E61" s="130">
        <v>10</v>
      </c>
      <c r="F61" s="69">
        <v>0</v>
      </c>
      <c r="G61" s="69">
        <v>0</v>
      </c>
      <c r="H61" s="69">
        <v>0</v>
      </c>
      <c r="I61" s="130">
        <v>5</v>
      </c>
      <c r="J61" s="69">
        <v>10</v>
      </c>
      <c r="K61" s="69">
        <v>0</v>
      </c>
      <c r="L61" s="69">
        <v>10</v>
      </c>
      <c r="M61" s="130">
        <v>10</v>
      </c>
      <c r="N61" s="69">
        <v>0</v>
      </c>
      <c r="O61" s="130">
        <v>0</v>
      </c>
      <c r="P61" s="69">
        <v>0</v>
      </c>
      <c r="Q61" s="130">
        <v>0</v>
      </c>
      <c r="R61" s="69">
        <v>0</v>
      </c>
      <c r="S61" s="69">
        <v>0</v>
      </c>
      <c r="T61" s="69">
        <v>0</v>
      </c>
      <c r="U61" s="69">
        <v>0</v>
      </c>
      <c r="V61" s="130">
        <v>0</v>
      </c>
      <c r="W61" s="69">
        <v>0</v>
      </c>
      <c r="X61" s="829">
        <v>0</v>
      </c>
      <c r="Y61" s="92">
        <v>0</v>
      </c>
      <c r="Z61" s="751"/>
      <c r="AA61" s="751"/>
      <c r="AB61" s="751"/>
      <c r="AC61" s="751"/>
    </row>
    <row r="62" spans="1:29" s="29" customFormat="1" ht="13.15" customHeight="1" x14ac:dyDescent="0.2">
      <c r="A62" s="87">
        <v>106</v>
      </c>
      <c r="B62" s="130">
        <v>945</v>
      </c>
      <c r="C62" s="130">
        <v>870</v>
      </c>
      <c r="D62" s="130">
        <v>75</v>
      </c>
      <c r="E62" s="130">
        <v>5</v>
      </c>
      <c r="F62" s="69">
        <v>5</v>
      </c>
      <c r="G62" s="69">
        <v>5</v>
      </c>
      <c r="H62" s="69">
        <v>0</v>
      </c>
      <c r="I62" s="130">
        <v>10</v>
      </c>
      <c r="J62" s="69">
        <v>20</v>
      </c>
      <c r="K62" s="69">
        <v>0</v>
      </c>
      <c r="L62" s="69">
        <v>5</v>
      </c>
      <c r="M62" s="130">
        <v>5</v>
      </c>
      <c r="N62" s="69">
        <v>0</v>
      </c>
      <c r="O62" s="130">
        <v>0</v>
      </c>
      <c r="P62" s="69">
        <v>5</v>
      </c>
      <c r="Q62" s="130">
        <v>0</v>
      </c>
      <c r="R62" s="69">
        <v>0</v>
      </c>
      <c r="S62" s="69">
        <v>5</v>
      </c>
      <c r="T62" s="69">
        <v>5</v>
      </c>
      <c r="U62" s="69">
        <v>0</v>
      </c>
      <c r="V62" s="130">
        <v>0</v>
      </c>
      <c r="W62" s="69">
        <v>0</v>
      </c>
      <c r="X62" s="829">
        <v>0</v>
      </c>
      <c r="Y62" s="927">
        <v>0</v>
      </c>
      <c r="Z62" s="751"/>
      <c r="AA62" s="751"/>
      <c r="AB62" s="751"/>
      <c r="AC62" s="751"/>
    </row>
    <row r="63" spans="1:29" s="29" customFormat="1" ht="13.15" customHeight="1" x14ac:dyDescent="0.2">
      <c r="A63" s="87">
        <v>107</v>
      </c>
      <c r="B63" s="130">
        <v>2140</v>
      </c>
      <c r="C63" s="130">
        <v>2000</v>
      </c>
      <c r="D63" s="130">
        <v>140</v>
      </c>
      <c r="E63" s="130">
        <v>5</v>
      </c>
      <c r="F63" s="69">
        <v>0</v>
      </c>
      <c r="G63" s="69">
        <v>5</v>
      </c>
      <c r="H63" s="69">
        <v>5</v>
      </c>
      <c r="I63" s="130">
        <v>25</v>
      </c>
      <c r="J63" s="69">
        <v>30</v>
      </c>
      <c r="K63" s="69">
        <v>10</v>
      </c>
      <c r="L63" s="69">
        <v>30</v>
      </c>
      <c r="M63" s="130">
        <v>5</v>
      </c>
      <c r="N63" s="69">
        <v>10</v>
      </c>
      <c r="O63" s="130">
        <v>0</v>
      </c>
      <c r="P63" s="69">
        <v>0</v>
      </c>
      <c r="Q63" s="130">
        <v>0</v>
      </c>
      <c r="R63" s="69">
        <v>5</v>
      </c>
      <c r="S63" s="69">
        <v>0</v>
      </c>
      <c r="T63" s="69">
        <v>5</v>
      </c>
      <c r="U63" s="69">
        <v>0</v>
      </c>
      <c r="V63" s="130">
        <v>0</v>
      </c>
      <c r="W63" s="69">
        <v>10</v>
      </c>
      <c r="X63" s="829">
        <v>0</v>
      </c>
      <c r="Y63" s="92">
        <v>0</v>
      </c>
      <c r="Z63" s="751"/>
      <c r="AA63" s="751"/>
      <c r="AB63" s="751"/>
      <c r="AC63" s="751"/>
    </row>
    <row r="64" spans="1:29" s="29" customFormat="1" ht="13.15" customHeight="1" x14ac:dyDescent="0.2">
      <c r="A64" s="87">
        <v>108</v>
      </c>
      <c r="B64" s="130">
        <v>1055</v>
      </c>
      <c r="C64" s="130">
        <v>930</v>
      </c>
      <c r="D64" s="130">
        <v>120</v>
      </c>
      <c r="E64" s="130">
        <v>10</v>
      </c>
      <c r="F64" s="69">
        <v>10</v>
      </c>
      <c r="G64" s="69">
        <v>5</v>
      </c>
      <c r="H64" s="69">
        <v>5</v>
      </c>
      <c r="I64" s="130">
        <v>35</v>
      </c>
      <c r="J64" s="69">
        <v>15</v>
      </c>
      <c r="K64" s="69">
        <v>0</v>
      </c>
      <c r="L64" s="69">
        <v>20</v>
      </c>
      <c r="M64" s="130">
        <v>0</v>
      </c>
      <c r="N64" s="69">
        <v>0</v>
      </c>
      <c r="O64" s="130">
        <v>0</v>
      </c>
      <c r="P64" s="69">
        <v>0</v>
      </c>
      <c r="Q64" s="130">
        <v>0</v>
      </c>
      <c r="R64" s="69">
        <v>10</v>
      </c>
      <c r="S64" s="69">
        <v>5</v>
      </c>
      <c r="T64" s="69">
        <v>5</v>
      </c>
      <c r="U64" s="69">
        <v>0</v>
      </c>
      <c r="V64" s="130">
        <v>0</v>
      </c>
      <c r="W64" s="69">
        <v>0</v>
      </c>
      <c r="X64" s="829">
        <v>0</v>
      </c>
      <c r="Y64" s="92">
        <v>0</v>
      </c>
      <c r="Z64" s="751"/>
      <c r="AA64" s="751"/>
      <c r="AB64" s="751"/>
      <c r="AC64" s="751"/>
    </row>
    <row r="65" spans="1:29" s="29" customFormat="1" ht="13.15" customHeight="1" x14ac:dyDescent="0.2">
      <c r="A65" s="87">
        <v>109</v>
      </c>
      <c r="B65" s="130">
        <v>535</v>
      </c>
      <c r="C65" s="130">
        <v>510</v>
      </c>
      <c r="D65" s="130">
        <v>25</v>
      </c>
      <c r="E65" s="130">
        <v>5</v>
      </c>
      <c r="F65" s="69">
        <v>0</v>
      </c>
      <c r="G65" s="69">
        <v>0</v>
      </c>
      <c r="H65" s="69">
        <v>0</v>
      </c>
      <c r="I65" s="130">
        <v>5</v>
      </c>
      <c r="J65" s="69">
        <v>5</v>
      </c>
      <c r="K65" s="69">
        <v>5</v>
      </c>
      <c r="L65" s="69">
        <v>5</v>
      </c>
      <c r="M65" s="130">
        <v>0</v>
      </c>
      <c r="N65" s="69">
        <v>0</v>
      </c>
      <c r="O65" s="130">
        <v>0</v>
      </c>
      <c r="P65" s="69">
        <v>0</v>
      </c>
      <c r="Q65" s="130">
        <v>0</v>
      </c>
      <c r="R65" s="69">
        <v>0</v>
      </c>
      <c r="S65" s="69">
        <v>0</v>
      </c>
      <c r="T65" s="69">
        <v>0</v>
      </c>
      <c r="U65" s="69">
        <v>0</v>
      </c>
      <c r="V65" s="130">
        <v>0</v>
      </c>
      <c r="W65" s="69">
        <v>0</v>
      </c>
      <c r="X65" s="829">
        <v>0</v>
      </c>
      <c r="Y65" s="92">
        <v>0</v>
      </c>
      <c r="Z65" s="751"/>
      <c r="AA65" s="751"/>
      <c r="AB65" s="751"/>
      <c r="AC65" s="751"/>
    </row>
    <row r="66" spans="1:29" s="29" customFormat="1" ht="13.15" customHeight="1" x14ac:dyDescent="0.2">
      <c r="A66" s="87">
        <v>111</v>
      </c>
      <c r="B66" s="130">
        <v>4485</v>
      </c>
      <c r="C66" s="130">
        <v>3585</v>
      </c>
      <c r="D66" s="130">
        <v>900</v>
      </c>
      <c r="E66" s="130">
        <v>50</v>
      </c>
      <c r="F66" s="69">
        <v>15</v>
      </c>
      <c r="G66" s="69">
        <v>85</v>
      </c>
      <c r="H66" s="69">
        <v>45</v>
      </c>
      <c r="I66" s="130">
        <v>110</v>
      </c>
      <c r="J66" s="69">
        <v>175</v>
      </c>
      <c r="K66" s="69">
        <v>55</v>
      </c>
      <c r="L66" s="69">
        <v>105</v>
      </c>
      <c r="M66" s="130">
        <v>55</v>
      </c>
      <c r="N66" s="69">
        <v>5</v>
      </c>
      <c r="O66" s="130">
        <v>10</v>
      </c>
      <c r="P66" s="69">
        <v>15</v>
      </c>
      <c r="Q66" s="130">
        <v>20</v>
      </c>
      <c r="R66" s="69">
        <v>30</v>
      </c>
      <c r="S66" s="69">
        <v>35</v>
      </c>
      <c r="T66" s="69">
        <v>55</v>
      </c>
      <c r="U66" s="69">
        <v>20</v>
      </c>
      <c r="V66" s="130">
        <v>0</v>
      </c>
      <c r="W66" s="69">
        <v>10</v>
      </c>
      <c r="X66" s="829">
        <v>0</v>
      </c>
      <c r="Y66" s="927">
        <v>10</v>
      </c>
      <c r="Z66" s="751"/>
      <c r="AA66" s="751"/>
      <c r="AB66" s="751"/>
      <c r="AC66" s="751"/>
    </row>
    <row r="67" spans="1:29" s="29" customFormat="1" ht="13.15" customHeight="1" x14ac:dyDescent="0.2">
      <c r="A67" s="87">
        <v>112</v>
      </c>
      <c r="B67" s="130">
        <v>5340</v>
      </c>
      <c r="C67" s="130">
        <v>4410</v>
      </c>
      <c r="D67" s="130">
        <v>930</v>
      </c>
      <c r="E67" s="130">
        <v>45</v>
      </c>
      <c r="F67" s="69">
        <v>15</v>
      </c>
      <c r="G67" s="69">
        <v>70</v>
      </c>
      <c r="H67" s="69">
        <v>35</v>
      </c>
      <c r="I67" s="130">
        <v>120</v>
      </c>
      <c r="J67" s="69">
        <v>180</v>
      </c>
      <c r="K67" s="69">
        <v>30</v>
      </c>
      <c r="L67" s="69">
        <v>170</v>
      </c>
      <c r="M67" s="130">
        <v>45</v>
      </c>
      <c r="N67" s="69">
        <v>5</v>
      </c>
      <c r="O67" s="130">
        <v>5</v>
      </c>
      <c r="P67" s="69">
        <v>15</v>
      </c>
      <c r="Q67" s="130">
        <v>15</v>
      </c>
      <c r="R67" s="69">
        <v>30</v>
      </c>
      <c r="S67" s="69">
        <v>45</v>
      </c>
      <c r="T67" s="69">
        <v>50</v>
      </c>
      <c r="U67" s="69">
        <v>25</v>
      </c>
      <c r="V67" s="130">
        <v>5</v>
      </c>
      <c r="W67" s="69">
        <v>20</v>
      </c>
      <c r="X67" s="829">
        <v>0</v>
      </c>
      <c r="Y67" s="927">
        <v>5</v>
      </c>
      <c r="Z67" s="751"/>
      <c r="AA67" s="751"/>
      <c r="AB67" s="751"/>
      <c r="AC67" s="751"/>
    </row>
    <row r="68" spans="1:29" s="29" customFormat="1" ht="13.15" customHeight="1" x14ac:dyDescent="0.2">
      <c r="A68" s="87">
        <v>113</v>
      </c>
      <c r="B68" s="130">
        <v>495</v>
      </c>
      <c r="C68" s="130">
        <v>405</v>
      </c>
      <c r="D68" s="130">
        <v>90</v>
      </c>
      <c r="E68" s="130">
        <v>0</v>
      </c>
      <c r="F68" s="69">
        <v>0</v>
      </c>
      <c r="G68" s="69">
        <v>20</v>
      </c>
      <c r="H68" s="69">
        <v>0</v>
      </c>
      <c r="I68" s="130">
        <v>30</v>
      </c>
      <c r="J68" s="69">
        <v>0</v>
      </c>
      <c r="K68" s="69">
        <v>5</v>
      </c>
      <c r="L68" s="69">
        <v>5</v>
      </c>
      <c r="M68" s="130">
        <v>10</v>
      </c>
      <c r="N68" s="69">
        <v>0</v>
      </c>
      <c r="O68" s="130">
        <v>0</v>
      </c>
      <c r="P68" s="69">
        <v>0</v>
      </c>
      <c r="Q68" s="130">
        <v>0</v>
      </c>
      <c r="R68" s="69">
        <v>0</v>
      </c>
      <c r="S68" s="69">
        <v>10</v>
      </c>
      <c r="T68" s="69">
        <v>0</v>
      </c>
      <c r="U68" s="69">
        <v>0</v>
      </c>
      <c r="V68" s="130">
        <v>0</v>
      </c>
      <c r="W68" s="69">
        <v>5</v>
      </c>
      <c r="X68" s="829">
        <v>0</v>
      </c>
      <c r="Y68" s="92">
        <v>0</v>
      </c>
      <c r="Z68" s="751"/>
      <c r="AA68" s="751"/>
      <c r="AB68" s="751"/>
      <c r="AC68" s="751"/>
    </row>
    <row r="69" spans="1:29" s="29" customFormat="1" ht="13.15" customHeight="1" x14ac:dyDescent="0.2">
      <c r="A69" s="87">
        <v>121</v>
      </c>
      <c r="B69" s="130">
        <v>5975</v>
      </c>
      <c r="C69" s="130">
        <v>4750</v>
      </c>
      <c r="D69" s="130">
        <v>1225</v>
      </c>
      <c r="E69" s="130">
        <v>50</v>
      </c>
      <c r="F69" s="69">
        <v>65</v>
      </c>
      <c r="G69" s="69">
        <v>140</v>
      </c>
      <c r="H69" s="69">
        <v>45</v>
      </c>
      <c r="I69" s="130">
        <v>115</v>
      </c>
      <c r="J69" s="69">
        <v>260</v>
      </c>
      <c r="K69" s="69">
        <v>50</v>
      </c>
      <c r="L69" s="69">
        <v>160</v>
      </c>
      <c r="M69" s="130">
        <v>40</v>
      </c>
      <c r="N69" s="69">
        <v>5</v>
      </c>
      <c r="O69" s="130">
        <v>15</v>
      </c>
      <c r="P69" s="69">
        <v>45</v>
      </c>
      <c r="Q69" s="130">
        <v>10</v>
      </c>
      <c r="R69" s="69">
        <v>40</v>
      </c>
      <c r="S69" s="69">
        <v>100</v>
      </c>
      <c r="T69" s="69">
        <v>5</v>
      </c>
      <c r="U69" s="69">
        <v>35</v>
      </c>
      <c r="V69" s="130">
        <v>15</v>
      </c>
      <c r="W69" s="69">
        <v>25</v>
      </c>
      <c r="X69" s="829">
        <v>0</v>
      </c>
      <c r="Y69" s="927">
        <v>10</v>
      </c>
      <c r="Z69" s="751"/>
      <c r="AA69" s="751"/>
      <c r="AB69" s="751"/>
      <c r="AC69" s="751"/>
    </row>
    <row r="70" spans="1:29" s="29" customFormat="1" ht="13.15" customHeight="1" x14ac:dyDescent="0.2">
      <c r="A70" s="87">
        <v>122</v>
      </c>
      <c r="B70" s="130">
        <v>5250</v>
      </c>
      <c r="C70" s="130">
        <v>4410</v>
      </c>
      <c r="D70" s="130">
        <v>840</v>
      </c>
      <c r="E70" s="130">
        <v>75</v>
      </c>
      <c r="F70" s="69">
        <v>15</v>
      </c>
      <c r="G70" s="69">
        <v>95</v>
      </c>
      <c r="H70" s="69">
        <v>25</v>
      </c>
      <c r="I70" s="130">
        <v>110</v>
      </c>
      <c r="J70" s="69">
        <v>145</v>
      </c>
      <c r="K70" s="69">
        <v>40</v>
      </c>
      <c r="L70" s="69">
        <v>90</v>
      </c>
      <c r="M70" s="130">
        <v>45</v>
      </c>
      <c r="N70" s="69">
        <v>0</v>
      </c>
      <c r="O70" s="130">
        <v>15</v>
      </c>
      <c r="P70" s="69">
        <v>25</v>
      </c>
      <c r="Q70" s="130">
        <v>5</v>
      </c>
      <c r="R70" s="69">
        <v>15</v>
      </c>
      <c r="S70" s="69">
        <v>70</v>
      </c>
      <c r="T70" s="69">
        <v>20</v>
      </c>
      <c r="U70" s="69">
        <v>25</v>
      </c>
      <c r="V70" s="130">
        <v>5</v>
      </c>
      <c r="W70" s="69">
        <v>20</v>
      </c>
      <c r="X70" s="829">
        <v>0</v>
      </c>
      <c r="Y70" s="927">
        <v>0</v>
      </c>
      <c r="Z70" s="751"/>
      <c r="AA70" s="751"/>
      <c r="AB70" s="751"/>
      <c r="AC70" s="751"/>
    </row>
    <row r="71" spans="1:29" s="29" customFormat="1" ht="13.15" customHeight="1" x14ac:dyDescent="0.2">
      <c r="A71" s="87">
        <v>123</v>
      </c>
      <c r="B71" s="130">
        <v>2530</v>
      </c>
      <c r="C71" s="130">
        <v>2245</v>
      </c>
      <c r="D71" s="130">
        <v>290</v>
      </c>
      <c r="E71" s="130">
        <v>10</v>
      </c>
      <c r="F71" s="69">
        <v>5</v>
      </c>
      <c r="G71" s="69">
        <v>30</v>
      </c>
      <c r="H71" s="69">
        <v>15</v>
      </c>
      <c r="I71" s="130">
        <v>45</v>
      </c>
      <c r="J71" s="69">
        <v>70</v>
      </c>
      <c r="K71" s="69">
        <v>20</v>
      </c>
      <c r="L71" s="69">
        <v>15</v>
      </c>
      <c r="M71" s="130">
        <v>15</v>
      </c>
      <c r="N71" s="69">
        <v>0</v>
      </c>
      <c r="O71" s="130">
        <v>0</v>
      </c>
      <c r="P71" s="69">
        <v>20</v>
      </c>
      <c r="Q71" s="130">
        <v>0</v>
      </c>
      <c r="R71" s="69">
        <v>10</v>
      </c>
      <c r="S71" s="69">
        <v>10</v>
      </c>
      <c r="T71" s="69">
        <v>5</v>
      </c>
      <c r="U71" s="69">
        <v>5</v>
      </c>
      <c r="V71" s="130">
        <v>0</v>
      </c>
      <c r="W71" s="69">
        <v>5</v>
      </c>
      <c r="X71" s="829">
        <v>0</v>
      </c>
      <c r="Y71" s="92">
        <v>0</v>
      </c>
      <c r="Z71" s="751"/>
      <c r="AA71" s="751"/>
      <c r="AB71" s="751"/>
      <c r="AC71" s="751"/>
    </row>
    <row r="72" spans="1:29" s="24" customFormat="1" ht="13.15" customHeight="1" x14ac:dyDescent="0.2">
      <c r="A72" s="87"/>
      <c r="B72" s="100"/>
      <c r="C72" s="29"/>
      <c r="D72" s="100"/>
      <c r="E72" s="100"/>
      <c r="F72" s="100"/>
      <c r="G72" s="100"/>
      <c r="H72" s="100"/>
      <c r="I72" s="100"/>
      <c r="J72" s="100"/>
      <c r="K72" s="100"/>
      <c r="L72" s="100"/>
      <c r="M72" s="100"/>
      <c r="N72" s="100"/>
      <c r="O72" s="100"/>
      <c r="P72" s="100"/>
      <c r="Q72" s="100"/>
      <c r="R72" s="100"/>
      <c r="S72" s="100"/>
      <c r="T72" s="100"/>
      <c r="U72" s="100"/>
      <c r="V72" s="100"/>
      <c r="W72" s="100"/>
      <c r="X72" s="100"/>
      <c r="Y72" s="100"/>
      <c r="Z72" s="751"/>
      <c r="AA72" s="751"/>
      <c r="AB72" s="751"/>
    </row>
    <row r="73" spans="1:29" s="24" customFormat="1" ht="13.15" customHeight="1" x14ac:dyDescent="0.2">
      <c r="A73" s="230">
        <v>1</v>
      </c>
      <c r="B73" s="130">
        <v>14690</v>
      </c>
      <c r="C73" s="829">
        <v>11435</v>
      </c>
      <c r="D73" s="100">
        <v>3255</v>
      </c>
      <c r="E73" s="130">
        <v>250</v>
      </c>
      <c r="F73" s="69">
        <v>185</v>
      </c>
      <c r="G73" s="69">
        <v>280</v>
      </c>
      <c r="H73" s="69">
        <v>275</v>
      </c>
      <c r="I73" s="130">
        <v>270</v>
      </c>
      <c r="J73" s="69">
        <v>435</v>
      </c>
      <c r="K73" s="69">
        <v>110</v>
      </c>
      <c r="L73" s="69">
        <v>300</v>
      </c>
      <c r="M73" s="130">
        <v>180</v>
      </c>
      <c r="N73" s="69">
        <v>25</v>
      </c>
      <c r="O73" s="130">
        <v>40</v>
      </c>
      <c r="P73" s="69">
        <v>70</v>
      </c>
      <c r="Q73" s="130">
        <v>25</v>
      </c>
      <c r="R73" s="69">
        <v>175</v>
      </c>
      <c r="S73" s="69">
        <v>290</v>
      </c>
      <c r="T73" s="69">
        <v>100</v>
      </c>
      <c r="U73" s="69">
        <v>75</v>
      </c>
      <c r="V73" s="130">
        <v>40</v>
      </c>
      <c r="W73" s="69">
        <v>115</v>
      </c>
      <c r="X73" s="829">
        <v>5</v>
      </c>
      <c r="Y73" s="927">
        <v>10</v>
      </c>
      <c r="Z73" s="751"/>
      <c r="AA73" s="751" t="b">
        <f t="shared" ref="AA73:AA74" si="0">EXACT(SUM(E73:Y73),D73)</f>
        <v>1</v>
      </c>
      <c r="AB73" s="751" t="b">
        <f t="shared" ref="AB73:AB74" si="1">EXACT(D73+C73,B73)</f>
        <v>1</v>
      </c>
    </row>
    <row r="74" spans="1:29" s="24" customFormat="1" ht="13.15" customHeight="1" x14ac:dyDescent="0.2">
      <c r="A74" s="230">
        <v>2</v>
      </c>
      <c r="B74" s="245">
        <v>17570</v>
      </c>
      <c r="C74" s="830">
        <v>11445</v>
      </c>
      <c r="D74" s="100">
        <v>6120</v>
      </c>
      <c r="E74" s="245">
        <v>125</v>
      </c>
      <c r="F74" s="100">
        <v>415</v>
      </c>
      <c r="G74" s="100">
        <v>1615</v>
      </c>
      <c r="H74" s="100">
        <v>80</v>
      </c>
      <c r="I74" s="245">
        <v>455</v>
      </c>
      <c r="J74" s="100">
        <v>1115</v>
      </c>
      <c r="K74" s="100">
        <v>225</v>
      </c>
      <c r="L74" s="100">
        <v>970</v>
      </c>
      <c r="M74" s="245">
        <v>110</v>
      </c>
      <c r="N74" s="100">
        <v>10</v>
      </c>
      <c r="O74" s="245">
        <v>55</v>
      </c>
      <c r="P74" s="100">
        <v>125</v>
      </c>
      <c r="Q74" s="245">
        <v>100</v>
      </c>
      <c r="R74" s="100">
        <v>290</v>
      </c>
      <c r="S74" s="100">
        <v>255</v>
      </c>
      <c r="T74" s="100">
        <v>35</v>
      </c>
      <c r="U74" s="100">
        <v>65</v>
      </c>
      <c r="V74" s="245">
        <v>10</v>
      </c>
      <c r="W74" s="100">
        <v>40</v>
      </c>
      <c r="X74" s="830">
        <v>5</v>
      </c>
      <c r="Y74" s="927">
        <v>35</v>
      </c>
      <c r="Z74" s="751"/>
      <c r="AA74" s="751" t="b">
        <f t="shared" si="0"/>
        <v>0</v>
      </c>
      <c r="AB74" s="751" t="b">
        <f t="shared" si="1"/>
        <v>0</v>
      </c>
    </row>
    <row r="75" spans="1:29" s="24" customFormat="1" ht="13.15" customHeight="1" x14ac:dyDescent="0.2">
      <c r="A75" s="230">
        <v>3</v>
      </c>
      <c r="B75" s="245">
        <v>20845</v>
      </c>
      <c r="C75" s="830">
        <v>14575</v>
      </c>
      <c r="D75" s="100">
        <v>6270</v>
      </c>
      <c r="E75" s="245">
        <v>190</v>
      </c>
      <c r="F75" s="100">
        <v>480</v>
      </c>
      <c r="G75" s="100">
        <v>1285</v>
      </c>
      <c r="H75" s="100">
        <v>80</v>
      </c>
      <c r="I75" s="245">
        <v>560</v>
      </c>
      <c r="J75" s="100">
        <v>1210</v>
      </c>
      <c r="K75" s="100">
        <v>200</v>
      </c>
      <c r="L75" s="100">
        <v>805</v>
      </c>
      <c r="M75" s="245">
        <v>120</v>
      </c>
      <c r="N75" s="100">
        <v>20</v>
      </c>
      <c r="O75" s="245">
        <v>70</v>
      </c>
      <c r="P75" s="100">
        <v>230</v>
      </c>
      <c r="Q75" s="245">
        <v>70</v>
      </c>
      <c r="R75" s="100">
        <v>270</v>
      </c>
      <c r="S75" s="100">
        <v>375</v>
      </c>
      <c r="T75" s="100">
        <v>110</v>
      </c>
      <c r="U75" s="100">
        <v>60</v>
      </c>
      <c r="V75" s="245">
        <v>20</v>
      </c>
      <c r="W75" s="100">
        <v>75</v>
      </c>
      <c r="X75" s="830">
        <v>5</v>
      </c>
      <c r="Y75" s="927">
        <v>25</v>
      </c>
      <c r="Z75" s="751"/>
      <c r="AA75" s="751" t="b">
        <f t="shared" ref="AA75:AA86" si="2">EXACT(SUM(E75:Y75),D75)</f>
        <v>0</v>
      </c>
      <c r="AB75" s="751" t="b">
        <f t="shared" ref="AB75:AB86" si="3">EXACT(D75+C75,B75)</f>
        <v>1</v>
      </c>
    </row>
    <row r="76" spans="1:29" s="24" customFormat="1" ht="13.15" customHeight="1" x14ac:dyDescent="0.2">
      <c r="A76" s="230">
        <v>4</v>
      </c>
      <c r="B76" s="245">
        <v>18310</v>
      </c>
      <c r="C76" s="830">
        <v>14495</v>
      </c>
      <c r="D76" s="100">
        <v>3820</v>
      </c>
      <c r="E76" s="245">
        <v>135</v>
      </c>
      <c r="F76" s="100">
        <v>130</v>
      </c>
      <c r="G76" s="100">
        <v>570</v>
      </c>
      <c r="H76" s="100">
        <v>130</v>
      </c>
      <c r="I76" s="245">
        <v>355</v>
      </c>
      <c r="J76" s="100">
        <v>800</v>
      </c>
      <c r="K76" s="100">
        <v>205</v>
      </c>
      <c r="L76" s="100">
        <v>500</v>
      </c>
      <c r="M76" s="245">
        <v>115</v>
      </c>
      <c r="N76" s="100">
        <v>20</v>
      </c>
      <c r="O76" s="245">
        <v>35</v>
      </c>
      <c r="P76" s="100">
        <v>145</v>
      </c>
      <c r="Q76" s="245">
        <v>25</v>
      </c>
      <c r="R76" s="100">
        <v>155</v>
      </c>
      <c r="S76" s="100">
        <v>290</v>
      </c>
      <c r="T76" s="100">
        <v>55</v>
      </c>
      <c r="U76" s="100">
        <v>40</v>
      </c>
      <c r="V76" s="245">
        <v>25</v>
      </c>
      <c r="W76" s="100">
        <v>60</v>
      </c>
      <c r="X76" s="830">
        <v>0</v>
      </c>
      <c r="Y76" s="927">
        <v>30</v>
      </c>
      <c r="Z76" s="751"/>
      <c r="AA76" s="751" t="b">
        <f t="shared" si="2"/>
        <v>1</v>
      </c>
      <c r="AB76" s="751" t="b">
        <f t="shared" si="3"/>
        <v>0</v>
      </c>
    </row>
    <row r="77" spans="1:29" s="24" customFormat="1" ht="13.15" customHeight="1" x14ac:dyDescent="0.2">
      <c r="A77" s="230">
        <v>5</v>
      </c>
      <c r="B77" s="245">
        <v>10760</v>
      </c>
      <c r="C77" s="830">
        <v>9640</v>
      </c>
      <c r="D77" s="100">
        <v>1120</v>
      </c>
      <c r="E77" s="245">
        <v>65</v>
      </c>
      <c r="F77" s="100">
        <v>30</v>
      </c>
      <c r="G77" s="100">
        <v>70</v>
      </c>
      <c r="H77" s="100">
        <v>40</v>
      </c>
      <c r="I77" s="245">
        <v>140</v>
      </c>
      <c r="J77" s="100">
        <v>200</v>
      </c>
      <c r="K77" s="100">
        <v>30</v>
      </c>
      <c r="L77" s="100">
        <v>145</v>
      </c>
      <c r="M77" s="245">
        <v>105</v>
      </c>
      <c r="N77" s="100">
        <v>5</v>
      </c>
      <c r="O77" s="245">
        <v>10</v>
      </c>
      <c r="P77" s="100">
        <v>45</v>
      </c>
      <c r="Q77" s="245">
        <v>0</v>
      </c>
      <c r="R77" s="100">
        <v>45</v>
      </c>
      <c r="S77" s="100">
        <v>85</v>
      </c>
      <c r="T77" s="100">
        <v>35</v>
      </c>
      <c r="U77" s="100">
        <v>15</v>
      </c>
      <c r="V77" s="245">
        <v>10</v>
      </c>
      <c r="W77" s="100">
        <v>45</v>
      </c>
      <c r="X77" s="830">
        <v>5</v>
      </c>
      <c r="Y77" s="927">
        <v>5</v>
      </c>
      <c r="Z77" s="751"/>
      <c r="AA77" s="751" t="b">
        <f t="shared" si="2"/>
        <v>0</v>
      </c>
      <c r="AB77" s="751" t="b">
        <f t="shared" si="3"/>
        <v>1</v>
      </c>
    </row>
    <row r="78" spans="1:29" s="24" customFormat="1" ht="13.15" customHeight="1" x14ac:dyDescent="0.2">
      <c r="A78" s="230">
        <v>6</v>
      </c>
      <c r="B78" s="245">
        <v>7220</v>
      </c>
      <c r="C78" s="830">
        <v>6710</v>
      </c>
      <c r="D78" s="100">
        <v>510</v>
      </c>
      <c r="E78" s="245">
        <v>35</v>
      </c>
      <c r="F78" s="100">
        <v>5</v>
      </c>
      <c r="G78" s="100">
        <v>55</v>
      </c>
      <c r="H78" s="100">
        <v>30</v>
      </c>
      <c r="I78" s="245">
        <v>90</v>
      </c>
      <c r="J78" s="100">
        <v>80</v>
      </c>
      <c r="K78" s="100">
        <v>25</v>
      </c>
      <c r="L78" s="100">
        <v>25</v>
      </c>
      <c r="M78" s="245">
        <v>55</v>
      </c>
      <c r="N78" s="100">
        <v>5</v>
      </c>
      <c r="O78" s="245">
        <v>0</v>
      </c>
      <c r="P78" s="100">
        <v>5</v>
      </c>
      <c r="Q78" s="245">
        <v>5</v>
      </c>
      <c r="R78" s="100">
        <v>15</v>
      </c>
      <c r="S78" s="100">
        <v>15</v>
      </c>
      <c r="T78" s="100">
        <v>20</v>
      </c>
      <c r="U78" s="100">
        <v>20</v>
      </c>
      <c r="V78" s="245">
        <v>10</v>
      </c>
      <c r="W78" s="100">
        <v>10</v>
      </c>
      <c r="X78" s="830">
        <v>0</v>
      </c>
      <c r="Y78" s="92">
        <v>0</v>
      </c>
      <c r="Z78" s="751"/>
      <c r="AA78" s="751" t="b">
        <f t="shared" si="2"/>
        <v>0</v>
      </c>
      <c r="AB78" s="751" t="b">
        <f t="shared" si="3"/>
        <v>1</v>
      </c>
    </row>
    <row r="79" spans="1:29" s="24" customFormat="1" ht="13.15" customHeight="1" x14ac:dyDescent="0.2">
      <c r="A79" s="230">
        <v>7</v>
      </c>
      <c r="B79" s="245">
        <v>4645</v>
      </c>
      <c r="C79" s="830">
        <v>4135</v>
      </c>
      <c r="D79" s="100">
        <v>505</v>
      </c>
      <c r="E79" s="245">
        <v>20</v>
      </c>
      <c r="F79" s="100">
        <v>5</v>
      </c>
      <c r="G79" s="100">
        <v>65</v>
      </c>
      <c r="H79" s="100">
        <v>15</v>
      </c>
      <c r="I79" s="245">
        <v>75</v>
      </c>
      <c r="J79" s="100">
        <v>90</v>
      </c>
      <c r="K79" s="100">
        <v>25</v>
      </c>
      <c r="L79" s="100">
        <v>70</v>
      </c>
      <c r="M79" s="245">
        <v>35</v>
      </c>
      <c r="N79" s="100">
        <v>5</v>
      </c>
      <c r="O79" s="245">
        <v>5</v>
      </c>
      <c r="P79" s="100">
        <v>15</v>
      </c>
      <c r="Q79" s="245">
        <v>0</v>
      </c>
      <c r="R79" s="100">
        <v>5</v>
      </c>
      <c r="S79" s="100">
        <v>30</v>
      </c>
      <c r="T79" s="100">
        <v>10</v>
      </c>
      <c r="U79" s="100">
        <v>10</v>
      </c>
      <c r="V79" s="245">
        <v>5</v>
      </c>
      <c r="W79" s="100">
        <v>10</v>
      </c>
      <c r="X79" s="830">
        <v>0</v>
      </c>
      <c r="Y79" s="92">
        <v>0</v>
      </c>
      <c r="Z79" s="751"/>
      <c r="AA79" s="751" t="b">
        <f t="shared" si="2"/>
        <v>0</v>
      </c>
      <c r="AB79" s="751" t="b">
        <f t="shared" si="3"/>
        <v>0</v>
      </c>
    </row>
    <row r="80" spans="1:29" s="24" customFormat="1" ht="13.15" customHeight="1" x14ac:dyDescent="0.2">
      <c r="A80" s="230">
        <v>8</v>
      </c>
      <c r="B80" s="245">
        <v>5305</v>
      </c>
      <c r="C80" s="830">
        <v>4390</v>
      </c>
      <c r="D80" s="100">
        <v>920</v>
      </c>
      <c r="E80" s="245">
        <v>20</v>
      </c>
      <c r="F80" s="100">
        <v>25</v>
      </c>
      <c r="G80" s="100">
        <v>140</v>
      </c>
      <c r="H80" s="100">
        <v>10</v>
      </c>
      <c r="I80" s="245">
        <v>135</v>
      </c>
      <c r="J80" s="100">
        <v>215</v>
      </c>
      <c r="K80" s="100">
        <v>20</v>
      </c>
      <c r="L80" s="100">
        <v>145</v>
      </c>
      <c r="M80" s="245">
        <v>25</v>
      </c>
      <c r="N80" s="100">
        <v>0</v>
      </c>
      <c r="O80" s="245">
        <v>5</v>
      </c>
      <c r="P80" s="100">
        <v>40</v>
      </c>
      <c r="Q80" s="245">
        <v>5</v>
      </c>
      <c r="R80" s="100">
        <v>25</v>
      </c>
      <c r="S80" s="100">
        <v>50</v>
      </c>
      <c r="T80" s="100">
        <v>25</v>
      </c>
      <c r="U80" s="100">
        <v>10</v>
      </c>
      <c r="V80" s="245">
        <v>5</v>
      </c>
      <c r="W80" s="100">
        <v>10</v>
      </c>
      <c r="X80" s="830">
        <v>0</v>
      </c>
      <c r="Y80" s="927">
        <v>5</v>
      </c>
      <c r="Z80" s="751"/>
      <c r="AA80" s="751" t="b">
        <f t="shared" si="2"/>
        <v>0</v>
      </c>
      <c r="AB80" s="751" t="b">
        <f t="shared" si="3"/>
        <v>0</v>
      </c>
    </row>
    <row r="81" spans="1:29" s="24" customFormat="1" ht="13.15" customHeight="1" x14ac:dyDescent="0.2">
      <c r="A81" s="230">
        <v>9</v>
      </c>
      <c r="B81" s="245">
        <v>5500</v>
      </c>
      <c r="C81" s="830">
        <v>4365</v>
      </c>
      <c r="D81" s="100">
        <v>1140</v>
      </c>
      <c r="E81" s="245">
        <v>35</v>
      </c>
      <c r="F81" s="100">
        <v>50</v>
      </c>
      <c r="G81" s="100">
        <v>90</v>
      </c>
      <c r="H81" s="100">
        <v>10</v>
      </c>
      <c r="I81" s="245">
        <v>70</v>
      </c>
      <c r="J81" s="100">
        <v>185</v>
      </c>
      <c r="K81" s="100">
        <v>30</v>
      </c>
      <c r="L81" s="100">
        <v>175</v>
      </c>
      <c r="M81" s="245">
        <v>30</v>
      </c>
      <c r="N81" s="100">
        <v>0</v>
      </c>
      <c r="O81" s="245">
        <v>5</v>
      </c>
      <c r="P81" s="100">
        <v>190</v>
      </c>
      <c r="Q81" s="245">
        <v>5</v>
      </c>
      <c r="R81" s="100">
        <v>45</v>
      </c>
      <c r="S81" s="100">
        <v>160</v>
      </c>
      <c r="T81" s="100">
        <v>10</v>
      </c>
      <c r="U81" s="100">
        <v>10</v>
      </c>
      <c r="V81" s="245">
        <v>5</v>
      </c>
      <c r="W81" s="100">
        <v>5</v>
      </c>
      <c r="X81" s="830">
        <v>0</v>
      </c>
      <c r="Y81" s="927">
        <v>15</v>
      </c>
      <c r="Z81" s="751"/>
      <c r="AA81" s="751" t="b">
        <f t="shared" si="2"/>
        <v>0</v>
      </c>
      <c r="AB81" s="751" t="b">
        <f t="shared" si="3"/>
        <v>0</v>
      </c>
    </row>
    <row r="82" spans="1:29" s="24" customFormat="1" ht="13.15" customHeight="1" x14ac:dyDescent="0.2">
      <c r="A82" s="87">
        <v>10</v>
      </c>
      <c r="B82" s="245">
        <v>9305</v>
      </c>
      <c r="C82" s="830">
        <v>8640</v>
      </c>
      <c r="D82" s="100">
        <v>670</v>
      </c>
      <c r="E82" s="245">
        <v>40</v>
      </c>
      <c r="F82" s="100">
        <v>20</v>
      </c>
      <c r="G82" s="100">
        <v>40</v>
      </c>
      <c r="H82" s="100">
        <v>15</v>
      </c>
      <c r="I82" s="245">
        <v>125</v>
      </c>
      <c r="J82" s="100">
        <v>135</v>
      </c>
      <c r="K82" s="100">
        <v>25</v>
      </c>
      <c r="L82" s="100">
        <v>85</v>
      </c>
      <c r="M82" s="245">
        <v>45</v>
      </c>
      <c r="N82" s="100">
        <v>15</v>
      </c>
      <c r="O82" s="245">
        <v>0</v>
      </c>
      <c r="P82" s="100">
        <v>25</v>
      </c>
      <c r="Q82" s="245">
        <v>0</v>
      </c>
      <c r="R82" s="100">
        <v>25</v>
      </c>
      <c r="S82" s="100">
        <v>15</v>
      </c>
      <c r="T82" s="100">
        <v>30</v>
      </c>
      <c r="U82" s="100">
        <v>5</v>
      </c>
      <c r="V82" s="245">
        <v>0</v>
      </c>
      <c r="W82" s="100">
        <v>15</v>
      </c>
      <c r="X82" s="830">
        <v>0</v>
      </c>
      <c r="Y82" s="927">
        <v>0</v>
      </c>
      <c r="Z82" s="751"/>
      <c r="AA82" s="751" t="b">
        <f t="shared" si="2"/>
        <v>0</v>
      </c>
      <c r="AB82" s="751" t="b">
        <f t="shared" si="3"/>
        <v>0</v>
      </c>
    </row>
    <row r="83" spans="1:29" s="24" customFormat="1" ht="13.15" customHeight="1" x14ac:dyDescent="0.2">
      <c r="A83" s="87">
        <v>11</v>
      </c>
      <c r="B83" s="245">
        <v>10320</v>
      </c>
      <c r="C83" s="830">
        <v>8400</v>
      </c>
      <c r="D83" s="100">
        <v>1920</v>
      </c>
      <c r="E83" s="245">
        <v>95</v>
      </c>
      <c r="F83" s="100">
        <v>30</v>
      </c>
      <c r="G83" s="100">
        <v>180</v>
      </c>
      <c r="H83" s="100">
        <v>80</v>
      </c>
      <c r="I83" s="245">
        <v>255</v>
      </c>
      <c r="J83" s="100">
        <v>355</v>
      </c>
      <c r="K83" s="100">
        <v>90</v>
      </c>
      <c r="L83" s="100">
        <v>275</v>
      </c>
      <c r="M83" s="245">
        <v>110</v>
      </c>
      <c r="N83" s="100">
        <v>10</v>
      </c>
      <c r="O83" s="245">
        <v>10</v>
      </c>
      <c r="P83" s="100">
        <v>30</v>
      </c>
      <c r="Q83" s="245">
        <v>35</v>
      </c>
      <c r="R83" s="100">
        <v>65</v>
      </c>
      <c r="S83" s="100">
        <v>85</v>
      </c>
      <c r="T83" s="100">
        <v>105</v>
      </c>
      <c r="U83" s="100">
        <v>45</v>
      </c>
      <c r="V83" s="245">
        <v>5</v>
      </c>
      <c r="W83" s="100">
        <v>35</v>
      </c>
      <c r="X83" s="830">
        <v>5</v>
      </c>
      <c r="Y83" s="927">
        <v>15</v>
      </c>
      <c r="Z83" s="751"/>
      <c r="AA83" s="751" t="b">
        <f t="shared" si="2"/>
        <v>0</v>
      </c>
      <c r="AB83" s="751" t="b">
        <f t="shared" si="3"/>
        <v>1</v>
      </c>
    </row>
    <row r="84" spans="1:29" s="24" customFormat="1" ht="13.15" customHeight="1" x14ac:dyDescent="0.2">
      <c r="A84" s="87">
        <v>12</v>
      </c>
      <c r="B84" s="245">
        <v>13760</v>
      </c>
      <c r="C84" s="830">
        <v>11405</v>
      </c>
      <c r="D84" s="100">
        <v>2355</v>
      </c>
      <c r="E84" s="245">
        <v>135</v>
      </c>
      <c r="F84" s="100">
        <v>80</v>
      </c>
      <c r="G84" s="100">
        <v>265</v>
      </c>
      <c r="H84" s="100">
        <v>85</v>
      </c>
      <c r="I84" s="245">
        <v>265</v>
      </c>
      <c r="J84" s="100">
        <v>475</v>
      </c>
      <c r="K84" s="100">
        <v>110</v>
      </c>
      <c r="L84" s="100">
        <v>265</v>
      </c>
      <c r="M84" s="245">
        <v>105</v>
      </c>
      <c r="N84" s="100">
        <v>5</v>
      </c>
      <c r="O84" s="245">
        <v>30</v>
      </c>
      <c r="P84" s="100">
        <v>90</v>
      </c>
      <c r="Q84" s="245">
        <v>15</v>
      </c>
      <c r="R84" s="100">
        <v>65</v>
      </c>
      <c r="S84" s="100">
        <v>180</v>
      </c>
      <c r="T84" s="100">
        <v>35</v>
      </c>
      <c r="U84" s="100">
        <v>65</v>
      </c>
      <c r="V84" s="245">
        <v>25</v>
      </c>
      <c r="W84" s="100">
        <v>50</v>
      </c>
      <c r="X84" s="830">
        <v>0</v>
      </c>
      <c r="Y84" s="927">
        <v>10</v>
      </c>
      <c r="Z84" s="751"/>
      <c r="AA84" s="751" t="b">
        <f t="shared" si="2"/>
        <v>1</v>
      </c>
      <c r="AB84" s="751" t="b">
        <f t="shared" si="3"/>
        <v>1</v>
      </c>
    </row>
    <row r="85" spans="1:29" s="39" customFormat="1" ht="12" customHeight="1" x14ac:dyDescent="0.2">
      <c r="A85" s="87"/>
      <c r="B85" s="100"/>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751"/>
      <c r="AA85" s="751"/>
      <c r="AB85" s="751"/>
    </row>
    <row r="86" spans="1:29" s="26" customFormat="1" x14ac:dyDescent="0.2">
      <c r="A86" s="87" t="s">
        <v>247</v>
      </c>
      <c r="B86" s="152">
        <f>SUM(B73:B84)</f>
        <v>138230</v>
      </c>
      <c r="C86" s="152">
        <f>SUM(C73:C84)</f>
        <v>109635</v>
      </c>
      <c r="D86" s="152">
        <f t="shared" ref="D86:Y86" si="4">SUM(D73:D84)</f>
        <v>28605</v>
      </c>
      <c r="E86" s="152">
        <f t="shared" si="4"/>
        <v>1145</v>
      </c>
      <c r="F86" s="102">
        <f t="shared" si="4"/>
        <v>1455</v>
      </c>
      <c r="G86" s="102">
        <f t="shared" si="4"/>
        <v>4655</v>
      </c>
      <c r="H86" s="102">
        <f t="shared" si="4"/>
        <v>850</v>
      </c>
      <c r="I86" s="152">
        <f t="shared" si="4"/>
        <v>2795</v>
      </c>
      <c r="J86" s="102">
        <f t="shared" si="4"/>
        <v>5295</v>
      </c>
      <c r="K86" s="102">
        <f t="shared" si="4"/>
        <v>1095</v>
      </c>
      <c r="L86" s="102">
        <f t="shared" si="4"/>
        <v>3760</v>
      </c>
      <c r="M86" s="152">
        <f t="shared" si="4"/>
        <v>1035</v>
      </c>
      <c r="N86" s="102">
        <f t="shared" si="4"/>
        <v>120</v>
      </c>
      <c r="O86" s="152">
        <f t="shared" si="4"/>
        <v>265</v>
      </c>
      <c r="P86" s="102">
        <f t="shared" si="4"/>
        <v>1010</v>
      </c>
      <c r="Q86" s="152">
        <f t="shared" si="4"/>
        <v>285</v>
      </c>
      <c r="R86" s="102">
        <f t="shared" si="4"/>
        <v>1180</v>
      </c>
      <c r="S86" s="102">
        <f t="shared" si="4"/>
        <v>1830</v>
      </c>
      <c r="T86" s="102">
        <f t="shared" si="4"/>
        <v>570</v>
      </c>
      <c r="U86" s="102">
        <f t="shared" si="4"/>
        <v>420</v>
      </c>
      <c r="V86" s="152">
        <f t="shared" si="4"/>
        <v>160</v>
      </c>
      <c r="W86" s="102">
        <f t="shared" si="4"/>
        <v>470</v>
      </c>
      <c r="X86" s="831">
        <f t="shared" si="4"/>
        <v>25</v>
      </c>
      <c r="Y86" s="152">
        <f t="shared" si="4"/>
        <v>150</v>
      </c>
      <c r="Z86" s="751"/>
      <c r="AA86" s="751" t="b">
        <f t="shared" si="2"/>
        <v>0</v>
      </c>
      <c r="AB86" s="751" t="b">
        <f t="shared" si="3"/>
        <v>0</v>
      </c>
    </row>
    <row r="87" spans="1:29" s="26" customFormat="1" ht="14.25" x14ac:dyDescent="0.2">
      <c r="A87" s="87"/>
      <c r="B87" s="102"/>
      <c r="C87" s="102"/>
      <c r="D87" s="102"/>
      <c r="E87" s="102"/>
      <c r="F87" s="102"/>
      <c r="G87" s="102"/>
      <c r="H87" s="102"/>
      <c r="I87" s="102"/>
      <c r="J87" s="102"/>
      <c r="K87" s="102"/>
      <c r="L87" s="102"/>
      <c r="M87" s="102"/>
      <c r="N87" s="102"/>
      <c r="O87" s="102"/>
      <c r="P87" s="102"/>
      <c r="Q87" s="102"/>
      <c r="R87" s="102"/>
      <c r="S87" s="102"/>
      <c r="T87" s="289"/>
      <c r="U87" s="290"/>
      <c r="V87" s="290"/>
      <c r="W87" s="290"/>
      <c r="Y87" s="290"/>
    </row>
    <row r="88" spans="1:29" s="26" customFormat="1" ht="12" x14ac:dyDescent="0.2">
      <c r="A88" s="223" t="s">
        <v>204</v>
      </c>
      <c r="B88" s="223"/>
      <c r="C88" s="223"/>
      <c r="D88" s="223"/>
      <c r="E88" s="223"/>
      <c r="F88" s="223"/>
      <c r="G88" s="223"/>
      <c r="H88" s="223"/>
      <c r="I88" s="223"/>
      <c r="J88" s="223"/>
      <c r="K88" s="223"/>
      <c r="L88" s="287"/>
      <c r="M88" s="223"/>
      <c r="N88" s="223"/>
      <c r="O88" s="223"/>
      <c r="P88" s="223"/>
      <c r="Q88" s="223"/>
      <c r="R88" s="223"/>
      <c r="S88" s="223"/>
      <c r="T88" s="290"/>
      <c r="U88" s="290"/>
      <c r="V88" s="223"/>
      <c r="W88" s="223"/>
      <c r="X88" s="290"/>
      <c r="Y88" s="290"/>
    </row>
    <row r="89" spans="1:29" s="26" customFormat="1" ht="12" x14ac:dyDescent="0.2">
      <c r="A89" s="223" t="s">
        <v>205</v>
      </c>
      <c r="B89" s="223"/>
      <c r="C89" s="223"/>
      <c r="D89" s="223"/>
      <c r="E89" s="223"/>
      <c r="F89" s="223"/>
      <c r="G89" s="223"/>
      <c r="H89" s="223"/>
      <c r="I89" s="223"/>
      <c r="J89" s="223"/>
      <c r="K89" s="223"/>
      <c r="L89" s="287"/>
      <c r="M89" s="223"/>
      <c r="N89" s="223"/>
      <c r="O89" s="223"/>
      <c r="P89" s="223"/>
      <c r="Q89" s="223"/>
      <c r="R89" s="223"/>
      <c r="S89" s="223"/>
      <c r="T89" s="290"/>
      <c r="U89" s="290"/>
      <c r="V89" s="223"/>
      <c r="W89" s="223"/>
      <c r="X89" s="290"/>
      <c r="Y89" s="290"/>
    </row>
    <row r="90" spans="1:29" s="26" customFormat="1" ht="12" x14ac:dyDescent="0.2">
      <c r="A90" s="223" t="s">
        <v>343</v>
      </c>
      <c r="B90" s="223"/>
      <c r="C90" s="223"/>
      <c r="D90" s="223"/>
      <c r="E90" s="223"/>
      <c r="F90" s="223"/>
      <c r="G90" s="223"/>
      <c r="H90" s="223"/>
      <c r="I90" s="223"/>
      <c r="J90" s="223"/>
      <c r="K90" s="223"/>
      <c r="L90" s="287"/>
      <c r="M90" s="223"/>
      <c r="N90" s="223"/>
      <c r="O90" s="223"/>
      <c r="P90" s="223"/>
      <c r="Q90" s="223"/>
      <c r="R90" s="223"/>
      <c r="S90" s="223"/>
      <c r="T90" s="290"/>
      <c r="U90" s="290"/>
      <c r="V90" s="223"/>
      <c r="W90" s="223"/>
      <c r="X90" s="290"/>
      <c r="Y90" s="290"/>
    </row>
    <row r="91" spans="1:29" s="26" customFormat="1" ht="12" x14ac:dyDescent="0.2">
      <c r="A91" s="223" t="s">
        <v>478</v>
      </c>
      <c r="B91" s="223"/>
      <c r="C91" s="223"/>
      <c r="D91" s="223"/>
      <c r="E91" s="223"/>
      <c r="F91" s="223"/>
      <c r="G91" s="223"/>
      <c r="H91" s="223"/>
      <c r="I91" s="223"/>
      <c r="J91" s="223"/>
      <c r="K91" s="223"/>
      <c r="L91" s="223"/>
      <c r="M91" s="287"/>
      <c r="N91" s="223"/>
      <c r="O91" s="223"/>
      <c r="P91" s="223"/>
      <c r="Q91" s="223"/>
      <c r="R91" s="223"/>
      <c r="S91" s="223"/>
      <c r="T91" s="290"/>
      <c r="U91" s="290"/>
      <c r="V91" s="223"/>
      <c r="W91" s="223"/>
      <c r="X91" s="290"/>
      <c r="Y91" s="290"/>
    </row>
    <row r="92" spans="1:29" s="26" customFormat="1" ht="12" x14ac:dyDescent="0.2">
      <c r="A92" s="223" t="s">
        <v>323</v>
      </c>
      <c r="B92" s="223"/>
      <c r="C92" s="223"/>
      <c r="D92" s="223"/>
      <c r="E92" s="223"/>
      <c r="F92" s="223"/>
      <c r="G92" s="223"/>
      <c r="H92" s="223"/>
      <c r="I92" s="223"/>
      <c r="J92" s="223"/>
      <c r="K92" s="223"/>
      <c r="L92" s="223"/>
      <c r="M92" s="223"/>
      <c r="N92" s="223"/>
      <c r="O92" s="223"/>
      <c r="P92" s="223"/>
      <c r="Q92" s="223"/>
      <c r="R92" s="223"/>
      <c r="S92" s="223"/>
      <c r="T92" s="290"/>
      <c r="U92" s="290"/>
      <c r="V92" s="223"/>
      <c r="W92" s="223"/>
      <c r="X92" s="290"/>
      <c r="Y92" s="290"/>
    </row>
    <row r="93" spans="1:29" x14ac:dyDescent="0.2">
      <c r="A93" s="223" t="s">
        <v>479</v>
      </c>
      <c r="B93" s="223"/>
      <c r="C93" s="223"/>
      <c r="D93" s="223"/>
      <c r="E93" s="223"/>
      <c r="F93" s="223"/>
      <c r="G93" s="223"/>
      <c r="H93" s="223"/>
      <c r="I93" s="223"/>
      <c r="J93" s="223"/>
      <c r="K93" s="223"/>
      <c r="L93" s="223"/>
      <c r="M93" s="223"/>
      <c r="N93" s="223"/>
      <c r="O93" s="223"/>
      <c r="P93" s="223"/>
      <c r="Q93" s="223"/>
      <c r="R93" s="223"/>
      <c r="S93" s="223"/>
      <c r="T93" s="290"/>
      <c r="U93" s="290"/>
      <c r="V93" s="223"/>
      <c r="W93" s="223"/>
      <c r="X93" s="290"/>
      <c r="Y93" s="290"/>
    </row>
    <row r="94" spans="1:29" x14ac:dyDescent="0.2">
      <c r="A94" s="223" t="s">
        <v>206</v>
      </c>
      <c r="B94" s="223"/>
      <c r="C94" s="223"/>
      <c r="D94" s="223"/>
      <c r="E94" s="223"/>
      <c r="F94" s="223"/>
      <c r="G94" s="223"/>
      <c r="H94" s="223"/>
      <c r="I94" s="223"/>
      <c r="J94" s="223"/>
      <c r="K94" s="223"/>
      <c r="L94" s="223"/>
      <c r="M94" s="223"/>
      <c r="N94" s="223"/>
      <c r="O94" s="223"/>
      <c r="P94" s="223"/>
      <c r="Q94" s="223"/>
      <c r="R94" s="223"/>
      <c r="S94" s="223"/>
      <c r="T94" s="290"/>
      <c r="U94" s="53"/>
      <c r="V94" s="223"/>
      <c r="W94" s="223"/>
      <c r="X94" s="290"/>
      <c r="Y94" s="290"/>
      <c r="Z94" s="26"/>
      <c r="AA94" s="26"/>
      <c r="AB94" s="26"/>
      <c r="AC94" s="26"/>
    </row>
    <row r="95" spans="1:29" x14ac:dyDescent="0.2">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26"/>
      <c r="AA95" s="26"/>
      <c r="AB95" s="26"/>
      <c r="AC95" s="26"/>
    </row>
    <row r="96" spans="1:29" x14ac:dyDescent="0.2">
      <c r="A96" s="520"/>
      <c r="B96" s="520"/>
      <c r="C96" s="520"/>
      <c r="D96" s="520"/>
      <c r="E96" s="520"/>
      <c r="F96" s="520"/>
      <c r="G96" s="520"/>
      <c r="H96" s="520"/>
      <c r="I96" s="520"/>
      <c r="J96" s="520"/>
      <c r="K96" s="520"/>
      <c r="L96" s="520"/>
      <c r="M96" s="520"/>
      <c r="N96" s="520"/>
      <c r="O96" s="520"/>
      <c r="P96" s="520"/>
      <c r="Q96" s="520"/>
      <c r="R96" s="520"/>
      <c r="S96" s="520"/>
      <c r="T96" s="520"/>
      <c r="U96" s="520"/>
      <c r="V96" s="520"/>
      <c r="W96" s="520"/>
      <c r="X96" s="520"/>
      <c r="Y96" s="520"/>
      <c r="Z96" s="26"/>
      <c r="AA96" s="26"/>
      <c r="AB96" s="26"/>
      <c r="AC96" s="26"/>
    </row>
    <row r="97" spans="1:29" x14ac:dyDescent="0.2">
      <c r="A97" s="65" t="s">
        <v>219</v>
      </c>
      <c r="B97" s="55"/>
      <c r="C97" s="55"/>
      <c r="D97" s="55"/>
      <c r="E97" s="55"/>
      <c r="F97" s="55"/>
      <c r="G97" s="55"/>
      <c r="H97" s="55"/>
      <c r="I97" s="55"/>
      <c r="J97" s="55"/>
      <c r="K97" s="55"/>
      <c r="L97" s="55"/>
      <c r="M97" s="55"/>
      <c r="N97" s="55"/>
      <c r="O97" s="55"/>
      <c r="P97" s="55"/>
      <c r="Q97" s="55"/>
      <c r="R97" s="55"/>
      <c r="U97" s="53"/>
      <c r="V97" s="55"/>
      <c r="Y97" s="66" t="s">
        <v>242</v>
      </c>
      <c r="Z97" s="26"/>
      <c r="AA97" s="26"/>
      <c r="AB97" s="26"/>
      <c r="AC97" s="26"/>
    </row>
    <row r="98" spans="1:29" x14ac:dyDescent="0.2">
      <c r="A98" s="53"/>
      <c r="B98" s="53"/>
      <c r="C98" s="53"/>
      <c r="D98" s="53"/>
      <c r="E98" s="53"/>
      <c r="F98" s="53"/>
      <c r="G98" s="53"/>
      <c r="H98" s="53"/>
      <c r="I98" s="53"/>
      <c r="J98" s="53"/>
      <c r="K98" s="53"/>
      <c r="L98" s="53"/>
      <c r="M98" s="53"/>
      <c r="N98" s="53"/>
      <c r="O98" s="53"/>
      <c r="P98" s="53"/>
      <c r="Q98" s="53"/>
      <c r="R98" s="53"/>
      <c r="S98" s="53"/>
      <c r="T98" s="53"/>
      <c r="U98" s="53"/>
      <c r="V98" s="53"/>
      <c r="W98" s="53"/>
      <c r="X98" s="53"/>
      <c r="Y98" s="26"/>
      <c r="Z98" s="26"/>
      <c r="AA98" s="26"/>
      <c r="AB98" s="26"/>
      <c r="AC98" s="26"/>
    </row>
    <row r="99" spans="1:29" x14ac:dyDescent="0.2">
      <c r="Y99" s="26"/>
      <c r="Z99" s="26"/>
      <c r="AA99" s="26"/>
      <c r="AB99" s="26"/>
      <c r="AC99" s="26"/>
    </row>
  </sheetData>
  <mergeCells count="26">
    <mergeCell ref="V5:W5"/>
    <mergeCell ref="X5:X7"/>
    <mergeCell ref="O5:P5"/>
    <mergeCell ref="T6:T7"/>
    <mergeCell ref="U6:U7"/>
    <mergeCell ref="V6:V7"/>
    <mergeCell ref="W6:W7"/>
    <mergeCell ref="Q6:Q7"/>
    <mergeCell ref="R6:R7"/>
    <mergeCell ref="S6:S7"/>
    <mergeCell ref="Y5:Y7"/>
    <mergeCell ref="K6:K7"/>
    <mergeCell ref="L6:L7"/>
    <mergeCell ref="M6:M7"/>
    <mergeCell ref="E5:H5"/>
    <mergeCell ref="I5:L5"/>
    <mergeCell ref="M5:N5"/>
    <mergeCell ref="N6:N7"/>
    <mergeCell ref="E6:E7"/>
    <mergeCell ref="F6:F7"/>
    <mergeCell ref="G6:G7"/>
    <mergeCell ref="H6:H7"/>
    <mergeCell ref="I6:J6"/>
    <mergeCell ref="O6:O7"/>
    <mergeCell ref="P6:P7"/>
    <mergeCell ref="Q5:U5"/>
  </mergeCells>
  <hyperlinks>
    <hyperlink ref="Y1" location="INHALT!A1" display="INHALT!A1" xr:uid="{2283AB3C-12C9-4EF5-B8DB-DE73FF769A4C}"/>
  </hyperlinks>
  <printOptions horizontalCentered="1" gridLines="1"/>
  <pageMargins left="0.27" right="0.39370078740157483" top="0.47244094488188981" bottom="0.47244094488188981" header="0.23622047244094491" footer="0.15748031496062992"/>
  <pageSetup paperSize="9" scale="55" firstPageNumber="38" orientation="landscape" useFirstPageNumber="1" r:id="rId1"/>
  <headerFooter alignWithMargins="0">
    <oddFooter>&amp;CSeite &amp;P</oddFooter>
  </headerFooter>
  <rowBreaks count="1" manualBreakCount="1">
    <brk id="5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N100"/>
  <sheetViews>
    <sheetView zoomScale="92" zoomScaleNormal="92" zoomScaleSheetLayoutView="85" workbookViewId="0">
      <pane xSplit="2" ySplit="11" topLeftCell="C12" activePane="bottomRight" state="frozen"/>
      <selection activeCell="V64" sqref="V64"/>
      <selection pane="topRight" activeCell="V64" sqref="V64"/>
      <selection pane="bottomLeft" activeCell="V64" sqref="V64"/>
      <selection pane="bottomRight" activeCell="J17" sqref="J17"/>
    </sheetView>
  </sheetViews>
  <sheetFormatPr baseColWidth="10" defaultRowHeight="12.75" x14ac:dyDescent="0.2"/>
  <cols>
    <col min="1" max="1" width="6.140625" customWidth="1"/>
    <col min="2" max="2" width="21.85546875" bestFit="1" customWidth="1"/>
    <col min="3" max="3" width="15" bestFit="1" customWidth="1"/>
    <col min="4" max="4" width="11.28515625" customWidth="1"/>
    <col min="5" max="5" width="10.7109375" customWidth="1"/>
    <col min="6" max="6" width="15.7109375" bestFit="1" customWidth="1"/>
    <col min="7" max="7" width="15.7109375" customWidth="1"/>
    <col min="8" max="8" width="11.42578125" customWidth="1"/>
    <col min="9" max="11" width="17.7109375" customWidth="1"/>
  </cols>
  <sheetData>
    <row r="1" spans="1:14" x14ac:dyDescent="0.2">
      <c r="A1" s="1056">
        <v>44196</v>
      </c>
      <c r="B1" s="55"/>
      <c r="C1" s="55"/>
      <c r="D1" s="55"/>
      <c r="E1" s="55"/>
      <c r="F1" s="55"/>
      <c r="G1" s="55"/>
      <c r="H1" s="55"/>
      <c r="I1" s="55"/>
      <c r="J1" s="55"/>
      <c r="K1" s="1070" t="str">
        <f>HYPERLINK("[Kleinräumige Statistik Daten Prototyp.xlsx]INHALT!A1","zum Inhaltsverzeichnis")</f>
        <v>zum Inhaltsverzeichnis</v>
      </c>
      <c r="L1" s="925"/>
    </row>
    <row r="2" spans="1:14" ht="15.75" x14ac:dyDescent="0.25">
      <c r="A2" s="54" t="str">
        <f>CONCATENATE("Einwohner in Ingolstadt am ",CONCATENATE(DAY(A1),".",MONTH(A1),".",YEAR(A1))," nach Migrationshintergrund")</f>
        <v>Einwohner in Ingolstadt am 31.12.2020 nach Migrationshintergrund</v>
      </c>
      <c r="B2" s="256"/>
      <c r="C2" s="55"/>
      <c r="D2" s="55"/>
      <c r="E2" s="55"/>
      <c r="F2" s="55"/>
      <c r="G2" s="55"/>
      <c r="H2" s="55"/>
      <c r="I2" s="55"/>
      <c r="J2" s="55"/>
      <c r="K2" s="55"/>
      <c r="L2" s="53"/>
    </row>
    <row r="3" spans="1:14" x14ac:dyDescent="0.2">
      <c r="A3" s="56" t="s">
        <v>1</v>
      </c>
      <c r="B3" s="55"/>
      <c r="C3" s="55"/>
      <c r="D3" s="55"/>
      <c r="E3" s="55"/>
      <c r="F3" s="55"/>
      <c r="G3" s="55"/>
      <c r="H3" s="55"/>
      <c r="I3" s="55"/>
      <c r="J3" s="55"/>
      <c r="K3" s="66" t="s">
        <v>509</v>
      </c>
      <c r="L3" s="53"/>
    </row>
    <row r="4" spans="1:14" ht="14.45" customHeight="1" x14ac:dyDescent="0.25">
      <c r="A4" s="1137"/>
      <c r="B4" s="1138"/>
      <c r="C4" s="1065">
        <v>5</v>
      </c>
      <c r="D4" s="1065">
        <v>6</v>
      </c>
      <c r="E4" s="1065">
        <v>7</v>
      </c>
      <c r="F4" s="1065">
        <v>8</v>
      </c>
      <c r="G4" s="1065">
        <v>11</v>
      </c>
      <c r="H4" s="1065">
        <v>5</v>
      </c>
      <c r="I4" s="1065">
        <v>12</v>
      </c>
      <c r="J4" s="1065">
        <v>13</v>
      </c>
      <c r="K4" s="1139">
        <v>14</v>
      </c>
      <c r="L4" s="53"/>
    </row>
    <row r="5" spans="1:14" ht="15.6" customHeight="1" x14ac:dyDescent="0.25">
      <c r="A5" s="262" t="s">
        <v>202</v>
      </c>
      <c r="B5" s="270" t="s">
        <v>170</v>
      </c>
      <c r="C5" s="172" t="s">
        <v>171</v>
      </c>
      <c r="D5" s="262"/>
      <c r="E5" s="262"/>
      <c r="F5" s="264"/>
      <c r="G5" s="264"/>
      <c r="H5" s="304" t="s">
        <v>171</v>
      </c>
      <c r="I5" s="133"/>
      <c r="J5" s="234"/>
      <c r="K5" s="234"/>
      <c r="L5" s="53"/>
    </row>
    <row r="6" spans="1:14" ht="15" x14ac:dyDescent="0.2">
      <c r="A6" s="167" t="s">
        <v>203</v>
      </c>
      <c r="B6" s="247" t="s">
        <v>172</v>
      </c>
      <c r="C6" s="917" t="s">
        <v>173</v>
      </c>
      <c r="D6" s="262" t="s">
        <v>150</v>
      </c>
      <c r="E6" s="234"/>
      <c r="F6" s="260"/>
      <c r="G6" s="260"/>
      <c r="H6" s="917" t="s">
        <v>173</v>
      </c>
      <c r="I6" s="263" t="s">
        <v>150</v>
      </c>
      <c r="J6" s="281" t="s">
        <v>150</v>
      </c>
      <c r="K6" s="263"/>
      <c r="L6" s="53"/>
    </row>
    <row r="7" spans="1:14" s="16" customFormat="1" ht="60" customHeight="1" x14ac:dyDescent="0.2">
      <c r="A7" s="257"/>
      <c r="B7" s="283"/>
      <c r="C7" s="283"/>
      <c r="D7" s="233" t="s">
        <v>18</v>
      </c>
      <c r="E7" s="253" t="s">
        <v>17</v>
      </c>
      <c r="F7" s="266"/>
      <c r="G7" s="267"/>
      <c r="H7" s="283"/>
      <c r="I7" s="275" t="s">
        <v>214</v>
      </c>
      <c r="J7" s="233" t="s">
        <v>243</v>
      </c>
      <c r="K7" s="918" t="s">
        <v>214</v>
      </c>
      <c r="L7" s="282"/>
    </row>
    <row r="8" spans="1:14" s="16" customFormat="1" ht="14.45" customHeight="1" x14ac:dyDescent="0.2">
      <c r="A8" s="257"/>
      <c r="B8" s="283"/>
      <c r="C8" s="283"/>
      <c r="D8" s="157"/>
      <c r="E8" s="233" t="s">
        <v>173</v>
      </c>
      <c r="F8" s="236" t="s">
        <v>150</v>
      </c>
      <c r="G8" s="235"/>
      <c r="H8" s="283"/>
      <c r="I8" s="157"/>
      <c r="J8" s="237"/>
      <c r="K8" s="157"/>
      <c r="L8" s="282"/>
    </row>
    <row r="9" spans="1:14" s="16" customFormat="1" ht="44.45" customHeight="1" x14ac:dyDescent="0.2">
      <c r="A9" s="167"/>
      <c r="B9" s="247"/>
      <c r="C9" s="916"/>
      <c r="D9" s="265"/>
      <c r="E9" s="261"/>
      <c r="F9" s="272" t="s">
        <v>174</v>
      </c>
      <c r="G9" s="261" t="s">
        <v>344</v>
      </c>
      <c r="H9" s="916"/>
      <c r="I9" s="265"/>
      <c r="J9" s="261"/>
      <c r="K9" s="919"/>
      <c r="L9" s="282"/>
    </row>
    <row r="10" spans="1:14" s="16" customFormat="1" ht="13.15" customHeight="1" x14ac:dyDescent="0.2">
      <c r="A10" s="167"/>
      <c r="B10" s="243"/>
      <c r="C10" s="273" t="s">
        <v>224</v>
      </c>
      <c r="D10" s="274" t="s">
        <v>224</v>
      </c>
      <c r="E10" s="274" t="s">
        <v>224</v>
      </c>
      <c r="F10" s="268" t="s">
        <v>224</v>
      </c>
      <c r="G10" s="268" t="s">
        <v>224</v>
      </c>
      <c r="H10" s="274" t="s">
        <v>224</v>
      </c>
      <c r="I10" s="274" t="s">
        <v>224</v>
      </c>
      <c r="J10" s="225" t="s">
        <v>223</v>
      </c>
      <c r="K10" s="668" t="s">
        <v>223</v>
      </c>
      <c r="L10" s="282"/>
    </row>
    <row r="11" spans="1:14" ht="11.65" customHeight="1" x14ac:dyDescent="0.2">
      <c r="A11" s="269"/>
      <c r="B11" s="271"/>
      <c r="C11" s="664">
        <v>1</v>
      </c>
      <c r="D11" s="665">
        <v>2</v>
      </c>
      <c r="E11" s="665">
        <v>3</v>
      </c>
      <c r="F11" s="665">
        <v>4</v>
      </c>
      <c r="G11" s="665">
        <v>5</v>
      </c>
      <c r="H11" s="665" t="s">
        <v>315</v>
      </c>
      <c r="I11" s="665" t="s">
        <v>345</v>
      </c>
      <c r="J11" s="666" t="s">
        <v>346</v>
      </c>
      <c r="K11" s="667" t="s">
        <v>347</v>
      </c>
      <c r="L11" s="53"/>
    </row>
    <row r="12" spans="1:14" ht="13.15" customHeight="1" x14ac:dyDescent="0.2">
      <c r="A12" s="58"/>
      <c r="B12" s="58"/>
      <c r="C12" s="258"/>
      <c r="D12" s="258"/>
      <c r="E12" s="258"/>
      <c r="F12" s="258"/>
      <c r="G12" s="258"/>
      <c r="H12" s="258"/>
      <c r="I12" s="59"/>
      <c r="J12" s="259"/>
      <c r="K12" s="110"/>
      <c r="L12" s="53"/>
    </row>
    <row r="13" spans="1:14" ht="13.15" customHeight="1" x14ac:dyDescent="0.2">
      <c r="A13" s="60">
        <v>10</v>
      </c>
      <c r="B13" s="61" t="s">
        <v>37</v>
      </c>
      <c r="C13" s="838">
        <v>535</v>
      </c>
      <c r="D13" s="838">
        <v>120</v>
      </c>
      <c r="E13" s="277">
        <v>415</v>
      </c>
      <c r="F13" s="277">
        <v>305</v>
      </c>
      <c r="G13" s="839">
        <v>110</v>
      </c>
      <c r="H13" s="838">
        <v>535</v>
      </c>
      <c r="I13" s="277">
        <v>230</v>
      </c>
      <c r="J13" s="702">
        <v>57.116104868913851</v>
      </c>
      <c r="K13" s="703">
        <v>42.883895131086142</v>
      </c>
      <c r="L13" s="648"/>
      <c r="N13" s="12"/>
    </row>
    <row r="14" spans="1:14" ht="13.15" customHeight="1" x14ac:dyDescent="0.2">
      <c r="A14" s="60">
        <v>11</v>
      </c>
      <c r="B14" s="61" t="s">
        <v>38</v>
      </c>
      <c r="C14" s="838">
        <v>1135</v>
      </c>
      <c r="D14" s="838">
        <v>335</v>
      </c>
      <c r="E14" s="277">
        <v>800</v>
      </c>
      <c r="F14" s="277">
        <v>610</v>
      </c>
      <c r="G14" s="839">
        <v>190</v>
      </c>
      <c r="H14" s="838">
        <v>1135</v>
      </c>
      <c r="I14" s="277">
        <v>525</v>
      </c>
      <c r="J14" s="702">
        <v>53.791887125220462</v>
      </c>
      <c r="K14" s="703">
        <v>46.208112874779538</v>
      </c>
      <c r="L14" s="648"/>
      <c r="N14" s="12"/>
    </row>
    <row r="15" spans="1:14" ht="13.15" customHeight="1" x14ac:dyDescent="0.2">
      <c r="A15" s="60">
        <v>12</v>
      </c>
      <c r="B15" s="61" t="s">
        <v>90</v>
      </c>
      <c r="C15" s="838">
        <v>2400</v>
      </c>
      <c r="D15" s="838">
        <v>680</v>
      </c>
      <c r="E15" s="277">
        <v>1725</v>
      </c>
      <c r="F15" s="277">
        <v>1365</v>
      </c>
      <c r="G15" s="839">
        <v>355</v>
      </c>
      <c r="H15" s="838">
        <v>2400</v>
      </c>
      <c r="I15" s="277">
        <v>1035</v>
      </c>
      <c r="J15" s="702">
        <v>56.910907577019152</v>
      </c>
      <c r="K15" s="703">
        <v>43.089092422980855</v>
      </c>
      <c r="L15" s="648"/>
      <c r="N15" s="12"/>
    </row>
    <row r="16" spans="1:14" ht="13.15" customHeight="1" x14ac:dyDescent="0.2">
      <c r="A16" s="60">
        <v>13</v>
      </c>
      <c r="B16" s="61" t="s">
        <v>39</v>
      </c>
      <c r="C16" s="838">
        <v>380</v>
      </c>
      <c r="D16" s="838">
        <v>95</v>
      </c>
      <c r="E16" s="277">
        <v>285</v>
      </c>
      <c r="F16" s="277">
        <v>245</v>
      </c>
      <c r="G16" s="839">
        <v>40</v>
      </c>
      <c r="H16" s="838">
        <v>380</v>
      </c>
      <c r="I16" s="277">
        <v>135</v>
      </c>
      <c r="J16" s="702">
        <v>64.550264550264544</v>
      </c>
      <c r="K16" s="703">
        <v>35.449735449735449</v>
      </c>
      <c r="L16" s="648"/>
      <c r="N16" s="12"/>
    </row>
    <row r="17" spans="1:14" ht="13.15" customHeight="1" x14ac:dyDescent="0.2">
      <c r="A17" s="60">
        <v>14</v>
      </c>
      <c r="B17" s="61" t="s">
        <v>40</v>
      </c>
      <c r="C17" s="838">
        <v>2595</v>
      </c>
      <c r="D17" s="838">
        <v>805</v>
      </c>
      <c r="E17" s="277">
        <v>1790</v>
      </c>
      <c r="F17" s="277">
        <v>1485</v>
      </c>
      <c r="G17" s="839">
        <v>305</v>
      </c>
      <c r="H17" s="838">
        <v>2595</v>
      </c>
      <c r="I17" s="277">
        <v>1110</v>
      </c>
      <c r="J17" s="702">
        <v>57.231006556112604</v>
      </c>
      <c r="K17" s="703">
        <v>42.768993443887389</v>
      </c>
      <c r="L17" s="648"/>
      <c r="N17" s="12"/>
    </row>
    <row r="18" spans="1:14" ht="13.15" customHeight="1" x14ac:dyDescent="0.2">
      <c r="A18" s="60">
        <v>15</v>
      </c>
      <c r="B18" s="61" t="s">
        <v>41</v>
      </c>
      <c r="C18" s="838">
        <v>1130</v>
      </c>
      <c r="D18" s="838">
        <v>90</v>
      </c>
      <c r="E18" s="277">
        <v>1040</v>
      </c>
      <c r="F18" s="277">
        <v>900</v>
      </c>
      <c r="G18" s="839">
        <v>140</v>
      </c>
      <c r="H18" s="838">
        <v>1130</v>
      </c>
      <c r="I18" s="277">
        <v>230</v>
      </c>
      <c r="J18" s="702">
        <v>79.539415411868902</v>
      </c>
      <c r="K18" s="703">
        <v>20.460584588131088</v>
      </c>
      <c r="L18" s="648"/>
      <c r="N18" s="12"/>
    </row>
    <row r="19" spans="1:14" ht="13.15" customHeight="1" x14ac:dyDescent="0.2">
      <c r="A19" s="60">
        <v>16</v>
      </c>
      <c r="B19" s="61" t="s">
        <v>99</v>
      </c>
      <c r="C19" s="838">
        <v>2825</v>
      </c>
      <c r="D19" s="838">
        <v>315</v>
      </c>
      <c r="E19" s="277">
        <v>2505</v>
      </c>
      <c r="F19" s="277">
        <v>2130</v>
      </c>
      <c r="G19" s="839">
        <v>375</v>
      </c>
      <c r="H19" s="838">
        <v>2825</v>
      </c>
      <c r="I19" s="277">
        <v>695</v>
      </c>
      <c r="J19" s="702">
        <v>75.416223875309953</v>
      </c>
      <c r="K19" s="703">
        <v>24.583776124690047</v>
      </c>
      <c r="L19" s="648"/>
      <c r="N19" s="12"/>
    </row>
    <row r="20" spans="1:14" ht="13.15" customHeight="1" x14ac:dyDescent="0.2">
      <c r="A20" s="60">
        <v>17</v>
      </c>
      <c r="B20" s="61" t="s">
        <v>42</v>
      </c>
      <c r="C20" s="838">
        <v>3695</v>
      </c>
      <c r="D20" s="838">
        <v>815</v>
      </c>
      <c r="E20" s="277">
        <v>2880</v>
      </c>
      <c r="F20" s="277">
        <v>1875</v>
      </c>
      <c r="G20" s="839">
        <v>1005</v>
      </c>
      <c r="H20" s="838">
        <v>3695</v>
      </c>
      <c r="I20" s="277">
        <v>1820</v>
      </c>
      <c r="J20" s="702">
        <v>50.757575757575758</v>
      </c>
      <c r="K20" s="703">
        <v>49.242424242424242</v>
      </c>
      <c r="L20" s="648"/>
      <c r="N20" s="12"/>
    </row>
    <row r="21" spans="1:14" ht="13.15" customHeight="1" x14ac:dyDescent="0.2">
      <c r="A21" s="60">
        <v>21</v>
      </c>
      <c r="B21" s="61" t="s">
        <v>43</v>
      </c>
      <c r="C21" s="838">
        <v>1690</v>
      </c>
      <c r="D21" s="838">
        <v>410</v>
      </c>
      <c r="E21" s="277">
        <v>1285</v>
      </c>
      <c r="F21" s="277">
        <v>955</v>
      </c>
      <c r="G21" s="839">
        <v>330</v>
      </c>
      <c r="H21" s="838">
        <v>1690</v>
      </c>
      <c r="I21" s="277">
        <v>735</v>
      </c>
      <c r="J21" s="702">
        <v>56.501182033096931</v>
      </c>
      <c r="K21" s="703">
        <v>43.498817966903076</v>
      </c>
      <c r="L21" s="648"/>
      <c r="N21" s="12"/>
    </row>
    <row r="22" spans="1:14" ht="13.15" customHeight="1" x14ac:dyDescent="0.2">
      <c r="A22" s="60">
        <v>22</v>
      </c>
      <c r="B22" s="61" t="s">
        <v>44</v>
      </c>
      <c r="C22" s="838">
        <v>1660</v>
      </c>
      <c r="D22" s="838">
        <v>510</v>
      </c>
      <c r="E22" s="277">
        <v>1150</v>
      </c>
      <c r="F22" s="277">
        <v>720</v>
      </c>
      <c r="G22" s="839">
        <v>430</v>
      </c>
      <c r="H22" s="838">
        <v>1660</v>
      </c>
      <c r="I22" s="277">
        <v>940</v>
      </c>
      <c r="J22" s="702">
        <v>43.381468110709989</v>
      </c>
      <c r="K22" s="703">
        <v>56.618531889290011</v>
      </c>
      <c r="L22" s="648"/>
      <c r="N22" s="12"/>
    </row>
    <row r="23" spans="1:14" ht="13.15" customHeight="1" x14ac:dyDescent="0.2">
      <c r="A23" s="60">
        <v>23</v>
      </c>
      <c r="B23" s="61" t="s">
        <v>45</v>
      </c>
      <c r="C23" s="838">
        <v>3275</v>
      </c>
      <c r="D23" s="838">
        <v>1105</v>
      </c>
      <c r="E23" s="277">
        <v>2170</v>
      </c>
      <c r="F23" s="277">
        <v>685</v>
      </c>
      <c r="G23" s="839">
        <v>1485</v>
      </c>
      <c r="H23" s="838">
        <v>3275</v>
      </c>
      <c r="I23" s="277">
        <v>2590</v>
      </c>
      <c r="J23" s="702">
        <v>20.90964590964591</v>
      </c>
      <c r="K23" s="703">
        <v>79.090354090354083</v>
      </c>
      <c r="L23" s="648"/>
      <c r="N23" s="12"/>
    </row>
    <row r="24" spans="1:14" ht="13.15" customHeight="1" x14ac:dyDescent="0.2">
      <c r="A24" s="60">
        <v>24</v>
      </c>
      <c r="B24" s="61" t="s">
        <v>46</v>
      </c>
      <c r="C24" s="838">
        <v>6455</v>
      </c>
      <c r="D24" s="838">
        <v>2540</v>
      </c>
      <c r="E24" s="277">
        <v>3915</v>
      </c>
      <c r="F24" s="277">
        <v>1330</v>
      </c>
      <c r="G24" s="839">
        <v>2585</v>
      </c>
      <c r="H24" s="838">
        <v>6455</v>
      </c>
      <c r="I24" s="277">
        <v>5125</v>
      </c>
      <c r="J24" s="702">
        <v>20.591881004028508</v>
      </c>
      <c r="K24" s="703">
        <v>79.408118995971492</v>
      </c>
      <c r="L24" s="648"/>
      <c r="N24" s="12"/>
    </row>
    <row r="25" spans="1:14" ht="13.15" customHeight="1" x14ac:dyDescent="0.2">
      <c r="A25" s="60">
        <v>25</v>
      </c>
      <c r="B25" s="61" t="s">
        <v>180</v>
      </c>
      <c r="C25" s="838">
        <v>1865</v>
      </c>
      <c r="D25" s="838">
        <v>785</v>
      </c>
      <c r="E25" s="277">
        <v>1080</v>
      </c>
      <c r="F25" s="277">
        <v>325</v>
      </c>
      <c r="G25" s="839">
        <v>755</v>
      </c>
      <c r="H25" s="838">
        <v>1865</v>
      </c>
      <c r="I25" s="277">
        <v>1535</v>
      </c>
      <c r="J25" s="702">
        <v>17.498658078368223</v>
      </c>
      <c r="K25" s="703">
        <v>82.501341921631777</v>
      </c>
      <c r="L25" s="648"/>
      <c r="N25" s="12"/>
    </row>
    <row r="26" spans="1:14" ht="13.15" customHeight="1" x14ac:dyDescent="0.2">
      <c r="A26" s="60">
        <v>26</v>
      </c>
      <c r="B26" s="61" t="s">
        <v>164</v>
      </c>
      <c r="C26" s="838">
        <v>2620</v>
      </c>
      <c r="D26" s="838">
        <v>775</v>
      </c>
      <c r="E26" s="277">
        <v>1845</v>
      </c>
      <c r="F26" s="277">
        <v>640</v>
      </c>
      <c r="G26" s="839">
        <v>1205</v>
      </c>
      <c r="H26" s="838">
        <v>2620</v>
      </c>
      <c r="I26" s="277">
        <v>1980</v>
      </c>
      <c r="J26" s="702">
        <v>24.418161007249143</v>
      </c>
      <c r="K26" s="703">
        <v>75.58183899275086</v>
      </c>
      <c r="L26" s="648"/>
      <c r="N26" s="12"/>
    </row>
    <row r="27" spans="1:14" ht="13.15" customHeight="1" x14ac:dyDescent="0.2">
      <c r="A27" s="60">
        <v>31</v>
      </c>
      <c r="B27" s="61" t="s">
        <v>47</v>
      </c>
      <c r="C27" s="838">
        <v>3830</v>
      </c>
      <c r="D27" s="838">
        <v>1105</v>
      </c>
      <c r="E27" s="277">
        <v>2730</v>
      </c>
      <c r="F27" s="277">
        <v>1660</v>
      </c>
      <c r="G27" s="839">
        <v>1070</v>
      </c>
      <c r="H27" s="838">
        <v>3830</v>
      </c>
      <c r="I27" s="277">
        <v>2175</v>
      </c>
      <c r="J27" s="702">
        <v>43.267223382045927</v>
      </c>
      <c r="K27" s="703">
        <v>56.732776617954073</v>
      </c>
      <c r="L27" s="648"/>
      <c r="N27" s="12"/>
    </row>
    <row r="28" spans="1:14" ht="13.15" customHeight="1" x14ac:dyDescent="0.2">
      <c r="A28" s="60">
        <v>32</v>
      </c>
      <c r="B28" s="61" t="s">
        <v>48</v>
      </c>
      <c r="C28" s="838">
        <v>5820</v>
      </c>
      <c r="D28" s="838">
        <v>1890</v>
      </c>
      <c r="E28" s="277">
        <v>3930</v>
      </c>
      <c r="F28" s="277">
        <v>2300</v>
      </c>
      <c r="G28" s="839">
        <v>1630</v>
      </c>
      <c r="H28" s="838">
        <v>5820</v>
      </c>
      <c r="I28" s="277">
        <v>3520</v>
      </c>
      <c r="J28" s="702">
        <v>39.501718213058417</v>
      </c>
      <c r="K28" s="703">
        <v>60.498281786941575</v>
      </c>
      <c r="L28" s="648"/>
      <c r="N28" s="12"/>
    </row>
    <row r="29" spans="1:14" ht="13.15" customHeight="1" x14ac:dyDescent="0.2">
      <c r="A29" s="60">
        <v>33</v>
      </c>
      <c r="B29" s="61" t="s">
        <v>181</v>
      </c>
      <c r="C29" s="838">
        <v>80</v>
      </c>
      <c r="D29" s="838">
        <v>45</v>
      </c>
      <c r="E29" s="277">
        <v>35</v>
      </c>
      <c r="F29" s="277">
        <v>20</v>
      </c>
      <c r="G29" s="839">
        <v>15</v>
      </c>
      <c r="H29" s="838">
        <v>80</v>
      </c>
      <c r="I29" s="277">
        <v>60</v>
      </c>
      <c r="J29" s="702">
        <v>26.582278481012654</v>
      </c>
      <c r="K29" s="703">
        <v>73.417721518987349</v>
      </c>
      <c r="L29" s="648"/>
      <c r="N29" s="12"/>
    </row>
    <row r="30" spans="1:14" ht="13.15" customHeight="1" x14ac:dyDescent="0.2">
      <c r="A30" s="60">
        <v>34</v>
      </c>
      <c r="B30" s="61" t="s">
        <v>49</v>
      </c>
      <c r="C30" s="838">
        <v>4405</v>
      </c>
      <c r="D30" s="838">
        <v>920</v>
      </c>
      <c r="E30" s="277">
        <v>3490</v>
      </c>
      <c r="F30" s="277">
        <v>2140</v>
      </c>
      <c r="G30" s="839">
        <v>1350</v>
      </c>
      <c r="H30" s="838">
        <v>4405</v>
      </c>
      <c r="I30" s="277">
        <v>2265</v>
      </c>
      <c r="J30" s="702">
        <v>48.559110506013155</v>
      </c>
      <c r="K30" s="703">
        <v>51.440889493986845</v>
      </c>
      <c r="L30" s="648"/>
      <c r="N30" s="12"/>
    </row>
    <row r="31" spans="1:14" ht="13.15" customHeight="1" x14ac:dyDescent="0.2">
      <c r="A31" s="60">
        <v>35</v>
      </c>
      <c r="B31" s="61" t="s">
        <v>91</v>
      </c>
      <c r="C31" s="838">
        <v>2835</v>
      </c>
      <c r="D31" s="838">
        <v>1080</v>
      </c>
      <c r="E31" s="277">
        <v>1755</v>
      </c>
      <c r="F31" s="277">
        <v>930</v>
      </c>
      <c r="G31" s="839">
        <v>825</v>
      </c>
      <c r="H31" s="838">
        <v>2835</v>
      </c>
      <c r="I31" s="277">
        <v>1905</v>
      </c>
      <c r="J31" s="702">
        <v>32.827926657263752</v>
      </c>
      <c r="K31" s="703">
        <v>67.172073342736255</v>
      </c>
      <c r="L31" s="648"/>
      <c r="N31" s="12"/>
    </row>
    <row r="32" spans="1:14" ht="13.15" customHeight="1" x14ac:dyDescent="0.2">
      <c r="A32" s="60">
        <v>36</v>
      </c>
      <c r="B32" s="61" t="s">
        <v>50</v>
      </c>
      <c r="C32" s="838">
        <v>3870</v>
      </c>
      <c r="D32" s="838">
        <v>1230</v>
      </c>
      <c r="E32" s="277">
        <v>2640</v>
      </c>
      <c r="F32" s="277">
        <v>1295</v>
      </c>
      <c r="G32" s="839">
        <v>1340</v>
      </c>
      <c r="H32" s="838">
        <v>3870</v>
      </c>
      <c r="I32" s="277">
        <v>2575</v>
      </c>
      <c r="J32" s="702">
        <v>33.514211886304913</v>
      </c>
      <c r="K32" s="703">
        <v>66.485788113695094</v>
      </c>
      <c r="L32" s="648"/>
      <c r="N32" s="12"/>
    </row>
    <row r="33" spans="1:14" ht="13.15" customHeight="1" x14ac:dyDescent="0.2">
      <c r="A33" s="60">
        <v>41</v>
      </c>
      <c r="B33" s="61" t="s">
        <v>51</v>
      </c>
      <c r="C33" s="838">
        <v>3175</v>
      </c>
      <c r="D33" s="838">
        <v>505</v>
      </c>
      <c r="E33" s="277">
        <v>2665</v>
      </c>
      <c r="F33" s="277">
        <v>2120</v>
      </c>
      <c r="G33" s="839">
        <v>545</v>
      </c>
      <c r="H33" s="838">
        <v>3175</v>
      </c>
      <c r="I33" s="277">
        <v>1050</v>
      </c>
      <c r="J33" s="702">
        <v>66.845256854711636</v>
      </c>
      <c r="K33" s="703">
        <v>33.154743145288364</v>
      </c>
      <c r="L33" s="648"/>
      <c r="N33" s="12"/>
    </row>
    <row r="34" spans="1:14" ht="13.15" customHeight="1" x14ac:dyDescent="0.2">
      <c r="A34" s="60">
        <v>42</v>
      </c>
      <c r="B34" s="61" t="s">
        <v>52</v>
      </c>
      <c r="C34" s="838">
        <v>3315</v>
      </c>
      <c r="D34" s="838">
        <v>390</v>
      </c>
      <c r="E34" s="277">
        <v>2925</v>
      </c>
      <c r="F34" s="277">
        <v>2200</v>
      </c>
      <c r="G34" s="839">
        <v>725</v>
      </c>
      <c r="H34" s="838">
        <v>3315</v>
      </c>
      <c r="I34" s="277">
        <v>1115</v>
      </c>
      <c r="J34" s="702">
        <v>66.405070932689398</v>
      </c>
      <c r="K34" s="703">
        <v>33.594929067310595</v>
      </c>
      <c r="L34" s="648"/>
      <c r="N34" s="12"/>
    </row>
    <row r="35" spans="1:14" ht="13.15" customHeight="1" x14ac:dyDescent="0.2">
      <c r="A35" s="60">
        <v>43</v>
      </c>
      <c r="B35" s="61" t="s">
        <v>53</v>
      </c>
      <c r="C35" s="838">
        <v>5730</v>
      </c>
      <c r="D35" s="838">
        <v>1525</v>
      </c>
      <c r="E35" s="277">
        <v>4205</v>
      </c>
      <c r="F35" s="277">
        <v>2560</v>
      </c>
      <c r="G35" s="839">
        <v>1650</v>
      </c>
      <c r="H35" s="838">
        <v>5730</v>
      </c>
      <c r="I35" s="277">
        <v>3175</v>
      </c>
      <c r="J35" s="702">
        <v>44.634444250567093</v>
      </c>
      <c r="K35" s="703">
        <v>55.365555749432907</v>
      </c>
      <c r="L35" s="648"/>
      <c r="N35" s="12"/>
    </row>
    <row r="36" spans="1:14" ht="13.15" customHeight="1" x14ac:dyDescent="0.2">
      <c r="A36" s="60">
        <v>44</v>
      </c>
      <c r="B36" s="61" t="s">
        <v>54</v>
      </c>
      <c r="C36" s="838">
        <v>4010</v>
      </c>
      <c r="D36" s="838">
        <v>930</v>
      </c>
      <c r="E36" s="277">
        <v>3080</v>
      </c>
      <c r="F36" s="277">
        <v>1830</v>
      </c>
      <c r="G36" s="839">
        <v>1250</v>
      </c>
      <c r="H36" s="838">
        <v>4010</v>
      </c>
      <c r="I36" s="277">
        <v>2180</v>
      </c>
      <c r="J36" s="702">
        <v>45.624532535527301</v>
      </c>
      <c r="K36" s="703">
        <v>54.375467464472706</v>
      </c>
      <c r="L36" s="648"/>
      <c r="N36" s="12"/>
    </row>
    <row r="37" spans="1:14" ht="13.15" customHeight="1" x14ac:dyDescent="0.2">
      <c r="A37" s="60">
        <v>45</v>
      </c>
      <c r="B37" s="61" t="s">
        <v>55</v>
      </c>
      <c r="C37" s="838">
        <v>250</v>
      </c>
      <c r="D37" s="838">
        <v>110</v>
      </c>
      <c r="E37" s="277">
        <v>140</v>
      </c>
      <c r="F37" s="277">
        <v>100</v>
      </c>
      <c r="G37" s="839">
        <v>40</v>
      </c>
      <c r="H37" s="838">
        <v>250</v>
      </c>
      <c r="I37" s="277">
        <v>150</v>
      </c>
      <c r="J37" s="702">
        <v>39.6</v>
      </c>
      <c r="K37" s="703">
        <v>60.4</v>
      </c>
      <c r="L37" s="648"/>
      <c r="N37" s="12"/>
    </row>
    <row r="38" spans="1:14" ht="13.15" customHeight="1" x14ac:dyDescent="0.2">
      <c r="A38" s="60">
        <v>46</v>
      </c>
      <c r="B38" s="61" t="s">
        <v>56</v>
      </c>
      <c r="C38" s="838">
        <v>930</v>
      </c>
      <c r="D38" s="838">
        <v>295</v>
      </c>
      <c r="E38" s="277">
        <v>635</v>
      </c>
      <c r="F38" s="277">
        <v>470</v>
      </c>
      <c r="G38" s="839">
        <v>165</v>
      </c>
      <c r="H38" s="838">
        <v>930</v>
      </c>
      <c r="I38" s="277">
        <v>465</v>
      </c>
      <c r="J38" s="702">
        <v>50.26852846401718</v>
      </c>
      <c r="K38" s="703">
        <v>49.731471535982813</v>
      </c>
      <c r="L38" s="648"/>
      <c r="N38" s="12"/>
    </row>
    <row r="39" spans="1:14" ht="13.15" customHeight="1" x14ac:dyDescent="0.2">
      <c r="A39" s="60">
        <v>47</v>
      </c>
      <c r="B39" s="61" t="s">
        <v>57</v>
      </c>
      <c r="C39" s="838">
        <v>890</v>
      </c>
      <c r="D39" s="838">
        <v>50</v>
      </c>
      <c r="E39" s="277">
        <v>840</v>
      </c>
      <c r="F39" s="277">
        <v>690</v>
      </c>
      <c r="G39" s="839">
        <v>150</v>
      </c>
      <c r="H39" s="838">
        <v>890</v>
      </c>
      <c r="I39" s="277">
        <v>200</v>
      </c>
      <c r="J39" s="702">
        <v>77.354260089686093</v>
      </c>
      <c r="K39" s="703">
        <v>22.6457399103139</v>
      </c>
      <c r="L39" s="648"/>
      <c r="N39" s="12"/>
    </row>
    <row r="40" spans="1:14" ht="13.15" customHeight="1" x14ac:dyDescent="0.2">
      <c r="A40" s="60">
        <v>48</v>
      </c>
      <c r="B40" s="61" t="s">
        <v>58</v>
      </c>
      <c r="C40" s="838">
        <v>10</v>
      </c>
      <c r="D40" s="838">
        <v>10</v>
      </c>
      <c r="E40" s="277">
        <v>5</v>
      </c>
      <c r="F40" s="277">
        <v>0</v>
      </c>
      <c r="G40" s="839">
        <v>0</v>
      </c>
      <c r="H40" s="838">
        <v>10</v>
      </c>
      <c r="I40" s="277">
        <v>10</v>
      </c>
      <c r="J40" s="702">
        <v>18.181818181818183</v>
      </c>
      <c r="K40" s="703">
        <v>81.818181818181827</v>
      </c>
      <c r="L40" s="648"/>
      <c r="N40" s="12"/>
    </row>
    <row r="41" spans="1:14" ht="13.15" customHeight="1" x14ac:dyDescent="0.2">
      <c r="A41" s="60">
        <v>51</v>
      </c>
      <c r="B41" s="61" t="s">
        <v>59</v>
      </c>
      <c r="C41" s="838">
        <v>2260</v>
      </c>
      <c r="D41" s="838">
        <v>165</v>
      </c>
      <c r="E41" s="277">
        <v>2100</v>
      </c>
      <c r="F41" s="277">
        <v>1755</v>
      </c>
      <c r="G41" s="839">
        <v>345</v>
      </c>
      <c r="H41" s="838">
        <v>2260</v>
      </c>
      <c r="I41" s="277">
        <v>505</v>
      </c>
      <c r="J41" s="702">
        <v>77.620521892967702</v>
      </c>
      <c r="K41" s="703">
        <v>22.379478107032284</v>
      </c>
      <c r="L41" s="648"/>
      <c r="N41" s="12"/>
    </row>
    <row r="42" spans="1:14" ht="13.15" customHeight="1" x14ac:dyDescent="0.2">
      <c r="A42" s="60">
        <v>52</v>
      </c>
      <c r="B42" s="61" t="s">
        <v>132</v>
      </c>
      <c r="C42" s="838">
        <v>3195</v>
      </c>
      <c r="D42" s="838">
        <v>375</v>
      </c>
      <c r="E42" s="277">
        <v>2820</v>
      </c>
      <c r="F42" s="277">
        <v>2160</v>
      </c>
      <c r="G42" s="839">
        <v>660</v>
      </c>
      <c r="H42" s="838">
        <v>3195</v>
      </c>
      <c r="I42" s="277">
        <v>1035</v>
      </c>
      <c r="J42" s="702">
        <v>67.64705882352942</v>
      </c>
      <c r="K42" s="703">
        <v>32.352941176470587</v>
      </c>
      <c r="L42" s="648"/>
      <c r="N42" s="12"/>
    </row>
    <row r="43" spans="1:14" ht="13.15" customHeight="1" x14ac:dyDescent="0.2">
      <c r="A43" s="60">
        <v>53</v>
      </c>
      <c r="B43" s="61" t="s">
        <v>60</v>
      </c>
      <c r="C43" s="838">
        <v>1870</v>
      </c>
      <c r="D43" s="838">
        <v>120</v>
      </c>
      <c r="E43" s="277">
        <v>1750</v>
      </c>
      <c r="F43" s="277">
        <v>1455</v>
      </c>
      <c r="G43" s="839">
        <v>290</v>
      </c>
      <c r="H43" s="838">
        <v>1870</v>
      </c>
      <c r="I43" s="277">
        <v>410</v>
      </c>
      <c r="J43" s="702">
        <v>77.997858672376879</v>
      </c>
      <c r="K43" s="703">
        <v>22.002141327623125</v>
      </c>
      <c r="L43" s="648"/>
      <c r="N43" s="12"/>
    </row>
    <row r="44" spans="1:14" ht="13.15" customHeight="1" x14ac:dyDescent="0.2">
      <c r="A44" s="60">
        <v>54</v>
      </c>
      <c r="B44" s="61" t="s">
        <v>135</v>
      </c>
      <c r="C44" s="838">
        <v>605</v>
      </c>
      <c r="D44" s="838">
        <v>60</v>
      </c>
      <c r="E44" s="277">
        <v>545</v>
      </c>
      <c r="F44" s="277">
        <v>460</v>
      </c>
      <c r="G44" s="839">
        <v>85</v>
      </c>
      <c r="H44" s="838">
        <v>605</v>
      </c>
      <c r="I44" s="277">
        <v>150</v>
      </c>
      <c r="J44" s="702">
        <v>75.453047775947283</v>
      </c>
      <c r="K44" s="703">
        <v>24.546952224052717</v>
      </c>
      <c r="L44" s="648"/>
      <c r="N44" s="12"/>
    </row>
    <row r="45" spans="1:14" ht="13.15" customHeight="1" x14ac:dyDescent="0.2">
      <c r="A45" s="60">
        <v>55</v>
      </c>
      <c r="B45" s="61" t="s">
        <v>166</v>
      </c>
      <c r="C45" s="838">
        <v>2830</v>
      </c>
      <c r="D45" s="838">
        <v>400</v>
      </c>
      <c r="E45" s="277">
        <v>2430</v>
      </c>
      <c r="F45" s="277">
        <v>1975</v>
      </c>
      <c r="G45" s="839">
        <v>450</v>
      </c>
      <c r="H45" s="838">
        <v>2830</v>
      </c>
      <c r="I45" s="277">
        <v>855</v>
      </c>
      <c r="J45" s="702">
        <v>69.848002827854359</v>
      </c>
      <c r="K45" s="703">
        <v>30.151997172145634</v>
      </c>
      <c r="L45" s="648"/>
      <c r="N45" s="12"/>
    </row>
    <row r="46" spans="1:14" ht="13.15" customHeight="1" x14ac:dyDescent="0.2">
      <c r="A46" s="60">
        <v>61</v>
      </c>
      <c r="B46" s="61" t="s">
        <v>64</v>
      </c>
      <c r="C46" s="838">
        <v>2325</v>
      </c>
      <c r="D46" s="838">
        <v>160</v>
      </c>
      <c r="E46" s="277">
        <v>2165</v>
      </c>
      <c r="F46" s="277">
        <v>1855</v>
      </c>
      <c r="G46" s="839">
        <v>310</v>
      </c>
      <c r="H46" s="838">
        <v>2325</v>
      </c>
      <c r="I46" s="277">
        <v>470</v>
      </c>
      <c r="J46" s="702">
        <v>79.741935483870961</v>
      </c>
      <c r="K46" s="703">
        <v>20.258064516129032</v>
      </c>
      <c r="L46" s="648"/>
      <c r="N46" s="12"/>
    </row>
    <row r="47" spans="1:14" ht="13.15" customHeight="1" x14ac:dyDescent="0.2">
      <c r="A47" s="60">
        <v>62</v>
      </c>
      <c r="B47" s="61" t="s">
        <v>65</v>
      </c>
      <c r="C47" s="838">
        <v>980</v>
      </c>
      <c r="D47" s="838">
        <v>50</v>
      </c>
      <c r="E47" s="277">
        <v>930</v>
      </c>
      <c r="F47" s="277">
        <v>780</v>
      </c>
      <c r="G47" s="839">
        <v>150</v>
      </c>
      <c r="H47" s="838">
        <v>980</v>
      </c>
      <c r="I47" s="277">
        <v>200</v>
      </c>
      <c r="J47" s="702">
        <v>79.468845760980585</v>
      </c>
      <c r="K47" s="703">
        <v>20.531154239019408</v>
      </c>
      <c r="L47" s="648"/>
      <c r="N47" s="12"/>
    </row>
    <row r="48" spans="1:14" ht="13.15" customHeight="1" x14ac:dyDescent="0.2">
      <c r="A48" s="60">
        <v>63</v>
      </c>
      <c r="B48" s="61" t="s">
        <v>66</v>
      </c>
      <c r="C48" s="838">
        <v>565</v>
      </c>
      <c r="D48" s="838">
        <v>20</v>
      </c>
      <c r="E48" s="277">
        <v>545</v>
      </c>
      <c r="F48" s="277">
        <v>445</v>
      </c>
      <c r="G48" s="839">
        <v>100</v>
      </c>
      <c r="H48" s="838">
        <v>565</v>
      </c>
      <c r="I48" s="277">
        <v>120</v>
      </c>
      <c r="J48" s="702">
        <v>78.798586572438168</v>
      </c>
      <c r="K48" s="703">
        <v>21.201413427561839</v>
      </c>
      <c r="L48" s="648"/>
      <c r="N48" s="12"/>
    </row>
    <row r="49" spans="1:14" ht="13.15" customHeight="1" x14ac:dyDescent="0.2">
      <c r="A49" s="60">
        <v>64</v>
      </c>
      <c r="B49" s="61" t="s">
        <v>67</v>
      </c>
      <c r="C49" s="838">
        <v>350</v>
      </c>
      <c r="D49" s="838">
        <v>25</v>
      </c>
      <c r="E49" s="277">
        <v>325</v>
      </c>
      <c r="F49" s="277">
        <v>220</v>
      </c>
      <c r="G49" s="839">
        <v>100</v>
      </c>
      <c r="H49" s="838">
        <v>350</v>
      </c>
      <c r="I49" s="277">
        <v>125</v>
      </c>
      <c r="J49" s="702">
        <v>63.505747126436788</v>
      </c>
      <c r="K49" s="703">
        <v>36.494252873563219</v>
      </c>
      <c r="L49" s="648"/>
      <c r="N49" s="12"/>
    </row>
    <row r="50" spans="1:14" ht="13.15" customHeight="1" x14ac:dyDescent="0.2">
      <c r="A50" s="60">
        <v>65</v>
      </c>
      <c r="B50" s="61" t="s">
        <v>68</v>
      </c>
      <c r="C50" s="838">
        <v>590</v>
      </c>
      <c r="D50" s="838">
        <v>55</v>
      </c>
      <c r="E50" s="277">
        <v>535</v>
      </c>
      <c r="F50" s="277">
        <v>425</v>
      </c>
      <c r="G50" s="839">
        <v>110</v>
      </c>
      <c r="H50" s="838">
        <v>590</v>
      </c>
      <c r="I50" s="277">
        <v>165</v>
      </c>
      <c r="J50" s="702">
        <v>72.32597623089984</v>
      </c>
      <c r="K50" s="703">
        <v>27.67402376910017</v>
      </c>
      <c r="L50" s="648"/>
      <c r="N50" s="12"/>
    </row>
    <row r="51" spans="1:14" ht="13.15" customHeight="1" x14ac:dyDescent="0.2">
      <c r="A51" s="60">
        <v>66</v>
      </c>
      <c r="B51" s="61" t="s">
        <v>69</v>
      </c>
      <c r="C51" s="838">
        <v>2415</v>
      </c>
      <c r="D51" s="838">
        <v>200</v>
      </c>
      <c r="E51" s="277">
        <v>2210</v>
      </c>
      <c r="F51" s="277">
        <v>1825</v>
      </c>
      <c r="G51" s="839">
        <v>385</v>
      </c>
      <c r="H51" s="838">
        <v>2415</v>
      </c>
      <c r="I51" s="277">
        <v>585</v>
      </c>
      <c r="J51" s="702">
        <v>75.683512841756411</v>
      </c>
      <c r="K51" s="703">
        <v>24.316487158243579</v>
      </c>
      <c r="L51" s="648"/>
      <c r="N51" s="12"/>
    </row>
    <row r="52" spans="1:14" ht="13.15" customHeight="1" x14ac:dyDescent="0.2">
      <c r="A52" s="60">
        <v>71</v>
      </c>
      <c r="B52" s="61" t="s">
        <v>70</v>
      </c>
      <c r="C52" s="838">
        <v>1675</v>
      </c>
      <c r="D52" s="838">
        <v>210</v>
      </c>
      <c r="E52" s="277">
        <v>1465</v>
      </c>
      <c r="F52" s="277">
        <v>1015</v>
      </c>
      <c r="G52" s="839">
        <v>455</v>
      </c>
      <c r="H52" s="838">
        <v>1675</v>
      </c>
      <c r="I52" s="277">
        <v>665</v>
      </c>
      <c r="J52" s="702">
        <v>60.441527446300711</v>
      </c>
      <c r="K52" s="703">
        <v>39.558472553699289</v>
      </c>
      <c r="L52" s="648"/>
      <c r="N52" s="12"/>
    </row>
    <row r="53" spans="1:14" ht="13.15" customHeight="1" x14ac:dyDescent="0.2">
      <c r="A53" s="60">
        <v>72</v>
      </c>
      <c r="B53" s="61" t="s">
        <v>71</v>
      </c>
      <c r="C53" s="838">
        <v>2965</v>
      </c>
      <c r="D53" s="838">
        <v>300</v>
      </c>
      <c r="E53" s="277">
        <v>2670</v>
      </c>
      <c r="F53" s="277">
        <v>2015</v>
      </c>
      <c r="G53" s="839">
        <v>655</v>
      </c>
      <c r="H53" s="838">
        <v>2965</v>
      </c>
      <c r="I53" s="277">
        <v>950</v>
      </c>
      <c r="J53" s="702">
        <v>67.913717559824732</v>
      </c>
      <c r="K53" s="703">
        <v>32.08628244017526</v>
      </c>
      <c r="L53" s="648"/>
      <c r="N53" s="12"/>
    </row>
    <row r="54" spans="1:14" ht="13.15" customHeight="1" x14ac:dyDescent="0.2">
      <c r="A54" s="60">
        <v>81</v>
      </c>
      <c r="B54" s="61" t="s">
        <v>5</v>
      </c>
      <c r="C54" s="838">
        <v>1365</v>
      </c>
      <c r="D54" s="838">
        <v>180</v>
      </c>
      <c r="E54" s="277">
        <v>1185</v>
      </c>
      <c r="F54" s="277">
        <v>875</v>
      </c>
      <c r="G54" s="839">
        <v>305</v>
      </c>
      <c r="H54" s="838">
        <v>1365</v>
      </c>
      <c r="I54" s="277">
        <v>485</v>
      </c>
      <c r="J54" s="702">
        <v>64.343360234776227</v>
      </c>
      <c r="K54" s="703">
        <v>35.656639765223765</v>
      </c>
      <c r="L54" s="648"/>
      <c r="N54" s="12"/>
    </row>
    <row r="55" spans="1:14" ht="13.15" customHeight="1" x14ac:dyDescent="0.2">
      <c r="A55" s="60">
        <v>82</v>
      </c>
      <c r="B55" s="61" t="s">
        <v>72</v>
      </c>
      <c r="C55" s="838">
        <v>2385</v>
      </c>
      <c r="D55" s="838">
        <v>510</v>
      </c>
      <c r="E55" s="277">
        <v>1875</v>
      </c>
      <c r="F55" s="277">
        <v>1210</v>
      </c>
      <c r="G55" s="839">
        <v>670</v>
      </c>
      <c r="H55" s="838">
        <v>2385</v>
      </c>
      <c r="I55" s="277">
        <v>1175</v>
      </c>
      <c r="J55" s="702">
        <v>50.691823899371066</v>
      </c>
      <c r="K55" s="703">
        <v>49.308176100628934</v>
      </c>
      <c r="L55" s="648"/>
      <c r="N55" s="12"/>
    </row>
    <row r="56" spans="1:14" ht="13.15" customHeight="1" x14ac:dyDescent="0.2">
      <c r="A56" s="60">
        <v>83</v>
      </c>
      <c r="B56" s="61" t="s">
        <v>73</v>
      </c>
      <c r="C56" s="838">
        <v>1560</v>
      </c>
      <c r="D56" s="838">
        <v>230</v>
      </c>
      <c r="E56" s="277">
        <v>1325</v>
      </c>
      <c r="F56" s="277">
        <v>965</v>
      </c>
      <c r="G56" s="839">
        <v>360</v>
      </c>
      <c r="H56" s="838">
        <v>1560</v>
      </c>
      <c r="I56" s="277">
        <v>595</v>
      </c>
      <c r="J56" s="702">
        <v>61.938382541720152</v>
      </c>
      <c r="K56" s="703">
        <v>38.061617458279848</v>
      </c>
      <c r="L56" s="648"/>
      <c r="N56" s="12"/>
    </row>
    <row r="57" spans="1:14" ht="13.15" customHeight="1" x14ac:dyDescent="0.2">
      <c r="A57" s="60">
        <v>91</v>
      </c>
      <c r="B57" s="61" t="s">
        <v>74</v>
      </c>
      <c r="C57" s="838">
        <v>1410</v>
      </c>
      <c r="D57" s="838">
        <v>260</v>
      </c>
      <c r="E57" s="277">
        <v>1150</v>
      </c>
      <c r="F57" s="277">
        <v>795</v>
      </c>
      <c r="G57" s="839">
        <v>355</v>
      </c>
      <c r="H57" s="838">
        <v>1410</v>
      </c>
      <c r="I57" s="277">
        <v>615</v>
      </c>
      <c r="J57" s="702">
        <v>56.39204545454546</v>
      </c>
      <c r="K57" s="703">
        <v>43.607954545454547</v>
      </c>
      <c r="L57" s="648"/>
      <c r="N57" s="12"/>
    </row>
    <row r="58" spans="1:14" ht="13.15" customHeight="1" x14ac:dyDescent="0.2">
      <c r="A58" s="60">
        <v>92</v>
      </c>
      <c r="B58" s="61" t="s">
        <v>75</v>
      </c>
      <c r="C58" s="838">
        <v>355</v>
      </c>
      <c r="D58" s="838">
        <v>335</v>
      </c>
      <c r="E58" s="277">
        <v>20</v>
      </c>
      <c r="F58" s="277">
        <v>15</v>
      </c>
      <c r="G58" s="839">
        <v>5</v>
      </c>
      <c r="H58" s="838">
        <v>355</v>
      </c>
      <c r="I58" s="277">
        <v>340</v>
      </c>
      <c r="J58" s="702">
        <v>4.7752808988764039</v>
      </c>
      <c r="K58" s="703">
        <v>95.224719101123597</v>
      </c>
      <c r="L58" s="648"/>
      <c r="N58" s="12"/>
    </row>
    <row r="59" spans="1:14" ht="13.15" customHeight="1" x14ac:dyDescent="0.2">
      <c r="A59" s="60">
        <v>93</v>
      </c>
      <c r="B59" s="61" t="s">
        <v>76</v>
      </c>
      <c r="C59" s="838">
        <v>1560</v>
      </c>
      <c r="D59" s="838">
        <v>250</v>
      </c>
      <c r="E59" s="277">
        <v>1310</v>
      </c>
      <c r="F59" s="277">
        <v>910</v>
      </c>
      <c r="G59" s="839">
        <v>400</v>
      </c>
      <c r="H59" s="838">
        <v>1560</v>
      </c>
      <c r="I59" s="277">
        <v>650</v>
      </c>
      <c r="J59" s="702">
        <v>58.424087123638692</v>
      </c>
      <c r="K59" s="703">
        <v>41.575912876361308</v>
      </c>
      <c r="L59" s="648"/>
      <c r="N59" s="12"/>
    </row>
    <row r="60" spans="1:14" ht="13.15" customHeight="1" x14ac:dyDescent="0.2">
      <c r="A60" s="60">
        <v>94</v>
      </c>
      <c r="B60" s="764" t="s">
        <v>77</v>
      </c>
      <c r="C60" s="838">
        <v>2175</v>
      </c>
      <c r="D60" s="838">
        <v>295</v>
      </c>
      <c r="E60" s="277">
        <v>1880</v>
      </c>
      <c r="F60" s="277">
        <v>1435</v>
      </c>
      <c r="G60" s="839">
        <v>445</v>
      </c>
      <c r="H60" s="838">
        <v>2175</v>
      </c>
      <c r="I60" s="277">
        <v>740</v>
      </c>
      <c r="J60" s="702">
        <v>65.916398713826368</v>
      </c>
      <c r="K60" s="703">
        <v>34.083601286173632</v>
      </c>
      <c r="L60" s="648"/>
      <c r="N60" s="12"/>
    </row>
    <row r="61" spans="1:14" ht="13.15" customHeight="1" x14ac:dyDescent="0.2">
      <c r="A61" s="60">
        <v>101</v>
      </c>
      <c r="B61" s="61" t="s">
        <v>78</v>
      </c>
      <c r="C61" s="838">
        <v>3105</v>
      </c>
      <c r="D61" s="838">
        <v>165</v>
      </c>
      <c r="E61" s="277">
        <v>2940</v>
      </c>
      <c r="F61" s="277">
        <v>2415</v>
      </c>
      <c r="G61" s="839">
        <v>520</v>
      </c>
      <c r="H61" s="838">
        <v>3105</v>
      </c>
      <c r="I61" s="277">
        <v>690</v>
      </c>
      <c r="J61" s="702">
        <v>77.809983896940409</v>
      </c>
      <c r="K61" s="703">
        <v>22.19001610305958</v>
      </c>
      <c r="L61" s="648"/>
      <c r="N61" s="12"/>
    </row>
    <row r="62" spans="1:14" ht="13.15" customHeight="1" x14ac:dyDescent="0.2">
      <c r="A62" s="60">
        <v>102</v>
      </c>
      <c r="B62" s="61" t="s">
        <v>79</v>
      </c>
      <c r="C62" s="838">
        <v>105</v>
      </c>
      <c r="D62" s="838">
        <v>0</v>
      </c>
      <c r="E62" s="277">
        <v>100</v>
      </c>
      <c r="F62" s="277">
        <v>95</v>
      </c>
      <c r="G62" s="839">
        <v>10</v>
      </c>
      <c r="H62" s="838">
        <v>105</v>
      </c>
      <c r="I62" s="277">
        <v>10</v>
      </c>
      <c r="J62" s="702">
        <v>90.384615384615387</v>
      </c>
      <c r="K62" s="703">
        <v>9.6153846153846168</v>
      </c>
      <c r="L62" s="648"/>
      <c r="N62" s="12"/>
    </row>
    <row r="63" spans="1:14" ht="13.15" customHeight="1" x14ac:dyDescent="0.2">
      <c r="A63" s="60">
        <v>103</v>
      </c>
      <c r="B63" s="61" t="s">
        <v>80</v>
      </c>
      <c r="C63" s="838">
        <v>870</v>
      </c>
      <c r="D63" s="838">
        <v>90</v>
      </c>
      <c r="E63" s="277">
        <v>780</v>
      </c>
      <c r="F63" s="277">
        <v>580</v>
      </c>
      <c r="G63" s="839">
        <v>200</v>
      </c>
      <c r="H63" s="838">
        <v>870</v>
      </c>
      <c r="I63" s="277">
        <v>290</v>
      </c>
      <c r="J63" s="702">
        <v>66.704936854190592</v>
      </c>
      <c r="K63" s="703">
        <v>33.295063145809415</v>
      </c>
      <c r="L63" s="648"/>
      <c r="N63" s="12"/>
    </row>
    <row r="64" spans="1:14" ht="13.15" customHeight="1" x14ac:dyDescent="0.2">
      <c r="A64" s="60">
        <v>105</v>
      </c>
      <c r="B64" s="61" t="s">
        <v>81</v>
      </c>
      <c r="C64" s="838">
        <v>555</v>
      </c>
      <c r="D64" s="838">
        <v>50</v>
      </c>
      <c r="E64" s="277">
        <v>505</v>
      </c>
      <c r="F64" s="277">
        <v>435</v>
      </c>
      <c r="G64" s="839">
        <v>70</v>
      </c>
      <c r="H64" s="838">
        <v>555</v>
      </c>
      <c r="I64" s="277">
        <v>120</v>
      </c>
      <c r="J64" s="702">
        <v>78.057553956834539</v>
      </c>
      <c r="K64" s="703">
        <v>21.942446043165468</v>
      </c>
      <c r="L64" s="648"/>
      <c r="N64" s="12"/>
    </row>
    <row r="65" spans="1:14" ht="13.15" customHeight="1" x14ac:dyDescent="0.2">
      <c r="A65" s="60">
        <v>106</v>
      </c>
      <c r="B65" s="61" t="s">
        <v>82</v>
      </c>
      <c r="C65" s="838">
        <v>945</v>
      </c>
      <c r="D65" s="838">
        <v>75</v>
      </c>
      <c r="E65" s="277">
        <v>870</v>
      </c>
      <c r="F65" s="277">
        <v>690</v>
      </c>
      <c r="G65" s="839">
        <v>175</v>
      </c>
      <c r="H65" s="838">
        <v>945</v>
      </c>
      <c r="I65" s="277">
        <v>255</v>
      </c>
      <c r="J65" s="702">
        <v>73.199152542372886</v>
      </c>
      <c r="K65" s="703">
        <v>26.800847457627121</v>
      </c>
      <c r="L65" s="648"/>
      <c r="N65" s="12"/>
    </row>
    <row r="66" spans="1:14" ht="13.15" customHeight="1" x14ac:dyDescent="0.2">
      <c r="A66" s="60">
        <v>107</v>
      </c>
      <c r="B66" s="61" t="s">
        <v>83</v>
      </c>
      <c r="C66" s="838">
        <v>2140</v>
      </c>
      <c r="D66" s="838">
        <v>140</v>
      </c>
      <c r="E66" s="277">
        <v>2000</v>
      </c>
      <c r="F66" s="277">
        <v>1620</v>
      </c>
      <c r="G66" s="839">
        <v>380</v>
      </c>
      <c r="H66" s="838">
        <v>2140</v>
      </c>
      <c r="I66" s="277">
        <v>520</v>
      </c>
      <c r="J66" s="702">
        <v>75.747663551401871</v>
      </c>
      <c r="K66" s="703">
        <v>24.252336448598129</v>
      </c>
      <c r="L66" s="648"/>
      <c r="N66" s="12"/>
    </row>
    <row r="67" spans="1:14" ht="13.15" customHeight="1" x14ac:dyDescent="0.2">
      <c r="A67" s="60">
        <v>108</v>
      </c>
      <c r="B67" s="61" t="s">
        <v>84</v>
      </c>
      <c r="C67" s="838">
        <v>1055</v>
      </c>
      <c r="D67" s="838">
        <v>120</v>
      </c>
      <c r="E67" s="277">
        <v>930</v>
      </c>
      <c r="F67" s="277">
        <v>790</v>
      </c>
      <c r="G67" s="839">
        <v>140</v>
      </c>
      <c r="H67" s="838">
        <v>1055</v>
      </c>
      <c r="I67" s="277">
        <v>260</v>
      </c>
      <c r="J67" s="702">
        <v>75.118708452041787</v>
      </c>
      <c r="K67" s="703">
        <v>24.881291547958213</v>
      </c>
      <c r="L67" s="648"/>
      <c r="N67" s="12"/>
    </row>
    <row r="68" spans="1:14" ht="13.15" customHeight="1" x14ac:dyDescent="0.2">
      <c r="A68" s="60">
        <v>109</v>
      </c>
      <c r="B68" s="61" t="s">
        <v>145</v>
      </c>
      <c r="C68" s="838">
        <v>535</v>
      </c>
      <c r="D68" s="838">
        <v>25</v>
      </c>
      <c r="E68" s="277">
        <v>510</v>
      </c>
      <c r="F68" s="277">
        <v>410</v>
      </c>
      <c r="G68" s="839">
        <v>100</v>
      </c>
      <c r="H68" s="838">
        <v>535</v>
      </c>
      <c r="I68" s="277">
        <v>120</v>
      </c>
      <c r="J68" s="702">
        <v>77.153558052434462</v>
      </c>
      <c r="K68" s="703">
        <v>22.846441947565545</v>
      </c>
      <c r="L68" s="648"/>
      <c r="N68" s="12"/>
    </row>
    <row r="69" spans="1:14" ht="13.15" customHeight="1" x14ac:dyDescent="0.2">
      <c r="A69" s="60">
        <v>111</v>
      </c>
      <c r="B69" s="61" t="s">
        <v>85</v>
      </c>
      <c r="C69" s="838">
        <v>4485</v>
      </c>
      <c r="D69" s="838">
        <v>900</v>
      </c>
      <c r="E69" s="277">
        <v>3585</v>
      </c>
      <c r="F69" s="277">
        <v>2255</v>
      </c>
      <c r="G69" s="839">
        <v>1330</v>
      </c>
      <c r="H69" s="838">
        <v>4485</v>
      </c>
      <c r="I69" s="277">
        <v>2230</v>
      </c>
      <c r="J69" s="702">
        <v>50.256524648672766</v>
      </c>
      <c r="K69" s="703">
        <v>49.743475351327234</v>
      </c>
      <c r="L69" s="648"/>
      <c r="N69" s="12"/>
    </row>
    <row r="70" spans="1:14" ht="13.15" customHeight="1" x14ac:dyDescent="0.2">
      <c r="A70" s="60">
        <v>112</v>
      </c>
      <c r="B70" s="61" t="s">
        <v>86</v>
      </c>
      <c r="C70" s="838">
        <v>5340</v>
      </c>
      <c r="D70" s="838">
        <v>930</v>
      </c>
      <c r="E70" s="277">
        <v>4410</v>
      </c>
      <c r="F70" s="277">
        <v>3105</v>
      </c>
      <c r="G70" s="839">
        <v>1305</v>
      </c>
      <c r="H70" s="838">
        <v>5340</v>
      </c>
      <c r="I70" s="277">
        <v>2235</v>
      </c>
      <c r="J70" s="702">
        <v>58.172626848904699</v>
      </c>
      <c r="K70" s="703">
        <v>41.827373151095301</v>
      </c>
      <c r="L70" s="648"/>
      <c r="N70" s="12"/>
    </row>
    <row r="71" spans="1:14" ht="13.15" customHeight="1" x14ac:dyDescent="0.2">
      <c r="A71" s="60">
        <v>113</v>
      </c>
      <c r="B71" s="61" t="s">
        <v>87</v>
      </c>
      <c r="C71" s="838">
        <v>495</v>
      </c>
      <c r="D71" s="838">
        <v>90</v>
      </c>
      <c r="E71" s="277">
        <v>405</v>
      </c>
      <c r="F71" s="277">
        <v>210</v>
      </c>
      <c r="G71" s="839">
        <v>195</v>
      </c>
      <c r="H71" s="838">
        <v>495</v>
      </c>
      <c r="I71" s="277">
        <v>285</v>
      </c>
      <c r="J71" s="702">
        <v>42.62626262626263</v>
      </c>
      <c r="K71" s="703">
        <v>57.373737373737377</v>
      </c>
      <c r="L71" s="648"/>
      <c r="N71" s="12"/>
    </row>
    <row r="72" spans="1:14" ht="13.15" customHeight="1" x14ac:dyDescent="0.2">
      <c r="A72" s="60">
        <v>121</v>
      </c>
      <c r="B72" s="61" t="s">
        <v>61</v>
      </c>
      <c r="C72" s="838">
        <v>5975</v>
      </c>
      <c r="D72" s="838">
        <v>1225</v>
      </c>
      <c r="E72" s="277">
        <v>4750</v>
      </c>
      <c r="F72" s="277">
        <v>3550</v>
      </c>
      <c r="G72" s="839">
        <v>1200</v>
      </c>
      <c r="H72" s="838">
        <v>5975</v>
      </c>
      <c r="I72" s="277">
        <v>2425</v>
      </c>
      <c r="J72" s="702">
        <v>59.43096234309624</v>
      </c>
      <c r="K72" s="703">
        <v>40.569037656903767</v>
      </c>
      <c r="L72" s="648"/>
      <c r="N72" s="12"/>
    </row>
    <row r="73" spans="1:14" ht="13.15" customHeight="1" x14ac:dyDescent="0.2">
      <c r="A73" s="60">
        <v>122</v>
      </c>
      <c r="B73" s="61" t="s">
        <v>62</v>
      </c>
      <c r="C73" s="838">
        <v>5250</v>
      </c>
      <c r="D73" s="838">
        <v>840</v>
      </c>
      <c r="E73" s="277">
        <v>4410</v>
      </c>
      <c r="F73" s="277">
        <v>3240</v>
      </c>
      <c r="G73" s="839">
        <v>1170</v>
      </c>
      <c r="H73" s="838">
        <v>5250</v>
      </c>
      <c r="I73" s="277">
        <v>2010</v>
      </c>
      <c r="J73" s="702">
        <v>61.728865194211721</v>
      </c>
      <c r="K73" s="703">
        <v>38.271134805788272</v>
      </c>
      <c r="L73" s="648"/>
      <c r="N73" s="12"/>
    </row>
    <row r="74" spans="1:14" ht="13.15" customHeight="1" x14ac:dyDescent="0.2">
      <c r="A74" s="60">
        <v>123</v>
      </c>
      <c r="B74" s="61" t="s">
        <v>63</v>
      </c>
      <c r="C74" s="838">
        <v>2530</v>
      </c>
      <c r="D74" s="838">
        <v>290</v>
      </c>
      <c r="E74" s="277">
        <v>2245</v>
      </c>
      <c r="F74" s="277">
        <v>1840</v>
      </c>
      <c r="G74" s="839">
        <v>405</v>
      </c>
      <c r="H74" s="838">
        <v>2530</v>
      </c>
      <c r="I74" s="277">
        <v>690</v>
      </c>
      <c r="J74" s="702">
        <v>72.659028052153303</v>
      </c>
      <c r="K74" s="703">
        <v>27.340971947846697</v>
      </c>
      <c r="L74" s="648"/>
      <c r="N74" s="12"/>
    </row>
    <row r="75" spans="1:14" ht="13.15" customHeight="1" x14ac:dyDescent="0.2">
      <c r="A75" s="60"/>
      <c r="B75" s="61"/>
      <c r="C75" s="429"/>
      <c r="D75" s="277"/>
      <c r="E75" s="277"/>
      <c r="F75" s="277"/>
      <c r="G75" s="277"/>
      <c r="H75" s="277"/>
      <c r="I75" s="277"/>
      <c r="J75" s="702"/>
      <c r="K75" s="703"/>
      <c r="L75" s="648"/>
    </row>
    <row r="76" spans="1:14" ht="13.15" customHeight="1" x14ac:dyDescent="0.2">
      <c r="A76" s="85">
        <v>1</v>
      </c>
      <c r="B76" s="86" t="s">
        <v>2</v>
      </c>
      <c r="C76" s="829">
        <v>14690</v>
      </c>
      <c r="D76" s="838">
        <v>3255</v>
      </c>
      <c r="E76" s="69">
        <v>11435</v>
      </c>
      <c r="F76" s="69">
        <v>8915</v>
      </c>
      <c r="G76" s="839">
        <v>2520</v>
      </c>
      <c r="H76" s="838">
        <v>14690</v>
      </c>
      <c r="I76" s="277">
        <v>5775</v>
      </c>
      <c r="J76" s="702">
        <v>60.678058411055893</v>
      </c>
      <c r="K76" s="703">
        <v>39.321941588944107</v>
      </c>
      <c r="L76" s="648"/>
    </row>
    <row r="77" spans="1:14" ht="13.15" customHeight="1" x14ac:dyDescent="0.2">
      <c r="A77" s="85">
        <v>2</v>
      </c>
      <c r="B77" s="86" t="s">
        <v>6</v>
      </c>
      <c r="C77" s="829">
        <v>17570</v>
      </c>
      <c r="D77" s="838">
        <v>6120</v>
      </c>
      <c r="E77" s="69">
        <v>11445</v>
      </c>
      <c r="F77" s="69">
        <v>4655</v>
      </c>
      <c r="G77" s="839">
        <v>6790</v>
      </c>
      <c r="H77" s="838">
        <v>17570</v>
      </c>
      <c r="I77" s="277">
        <v>12910</v>
      </c>
      <c r="J77" s="702">
        <v>26.508424408014569</v>
      </c>
      <c r="K77" s="703">
        <v>73.491575591985423</v>
      </c>
      <c r="L77" s="648"/>
    </row>
    <row r="78" spans="1:14" ht="13.15" customHeight="1" x14ac:dyDescent="0.2">
      <c r="A78" s="85">
        <v>3</v>
      </c>
      <c r="B78" s="86" t="s">
        <v>10</v>
      </c>
      <c r="C78" s="829">
        <v>20845</v>
      </c>
      <c r="D78" s="838">
        <v>6270</v>
      </c>
      <c r="E78" s="69">
        <v>14575</v>
      </c>
      <c r="F78" s="69">
        <v>8345</v>
      </c>
      <c r="G78" s="839">
        <v>6230</v>
      </c>
      <c r="H78" s="838">
        <v>20845</v>
      </c>
      <c r="I78" s="277">
        <v>12500</v>
      </c>
      <c r="J78" s="702">
        <v>40.040299366724234</v>
      </c>
      <c r="K78" s="703">
        <v>59.959700633275759</v>
      </c>
      <c r="L78" s="648"/>
    </row>
    <row r="79" spans="1:14" ht="13.15" customHeight="1" x14ac:dyDescent="0.2">
      <c r="A79" s="85">
        <v>4</v>
      </c>
      <c r="B79" s="86" t="s">
        <v>3</v>
      </c>
      <c r="C79" s="829">
        <v>18310</v>
      </c>
      <c r="D79" s="838">
        <v>3820</v>
      </c>
      <c r="E79" s="69">
        <v>14495</v>
      </c>
      <c r="F79" s="69">
        <v>9970</v>
      </c>
      <c r="G79" s="839">
        <v>4525</v>
      </c>
      <c r="H79" s="838">
        <v>18310</v>
      </c>
      <c r="I79" s="277">
        <v>8345</v>
      </c>
      <c r="J79" s="702">
        <v>54.434250764525991</v>
      </c>
      <c r="K79" s="703">
        <v>45.565749235474009</v>
      </c>
      <c r="L79" s="648"/>
    </row>
    <row r="80" spans="1:14" ht="13.15" customHeight="1" x14ac:dyDescent="0.2">
      <c r="A80" s="85">
        <v>5</v>
      </c>
      <c r="B80" s="86" t="s">
        <v>7</v>
      </c>
      <c r="C80" s="829">
        <v>10760</v>
      </c>
      <c r="D80" s="838">
        <v>1120</v>
      </c>
      <c r="E80" s="69">
        <v>9640</v>
      </c>
      <c r="F80" s="69">
        <v>7810</v>
      </c>
      <c r="G80" s="839">
        <v>1830</v>
      </c>
      <c r="H80" s="838">
        <v>10760</v>
      </c>
      <c r="I80" s="277">
        <v>2955</v>
      </c>
      <c r="J80" s="702">
        <v>72.558312424495867</v>
      </c>
      <c r="K80" s="703">
        <v>27.441687575504137</v>
      </c>
      <c r="L80" s="648"/>
    </row>
    <row r="81" spans="1:12" ht="13.15" customHeight="1" x14ac:dyDescent="0.2">
      <c r="A81" s="85">
        <v>6</v>
      </c>
      <c r="B81" s="86" t="s">
        <v>11</v>
      </c>
      <c r="C81" s="829">
        <v>7220</v>
      </c>
      <c r="D81" s="838">
        <v>510</v>
      </c>
      <c r="E81" s="69">
        <v>6710</v>
      </c>
      <c r="F81" s="69">
        <v>5550</v>
      </c>
      <c r="G81" s="839">
        <v>1155</v>
      </c>
      <c r="H81" s="838">
        <v>7220</v>
      </c>
      <c r="I81" s="277">
        <v>1670</v>
      </c>
      <c r="J81" s="702">
        <v>76.886857775931318</v>
      </c>
      <c r="K81" s="703">
        <v>23.113142224068689</v>
      </c>
      <c r="L81" s="648"/>
    </row>
    <row r="82" spans="1:12" ht="13.15" customHeight="1" x14ac:dyDescent="0.2">
      <c r="A82" s="85">
        <v>7</v>
      </c>
      <c r="B82" s="86" t="s">
        <v>4</v>
      </c>
      <c r="C82" s="829">
        <v>4645</v>
      </c>
      <c r="D82" s="838">
        <v>505</v>
      </c>
      <c r="E82" s="69">
        <v>4135</v>
      </c>
      <c r="F82" s="69">
        <v>3030</v>
      </c>
      <c r="G82" s="839">
        <v>1110</v>
      </c>
      <c r="H82" s="838">
        <v>4645</v>
      </c>
      <c r="I82" s="277">
        <v>1615</v>
      </c>
      <c r="J82" s="702">
        <v>65.216454878311438</v>
      </c>
      <c r="K82" s="703">
        <v>34.783545121688562</v>
      </c>
      <c r="L82" s="648"/>
    </row>
    <row r="83" spans="1:12" ht="13.15" customHeight="1" x14ac:dyDescent="0.2">
      <c r="A83" s="85">
        <v>8</v>
      </c>
      <c r="B83" s="86" t="s">
        <v>5</v>
      </c>
      <c r="C83" s="829">
        <v>5305</v>
      </c>
      <c r="D83" s="838">
        <v>920</v>
      </c>
      <c r="E83" s="69">
        <v>4390</v>
      </c>
      <c r="F83" s="69">
        <v>3050</v>
      </c>
      <c r="G83" s="839">
        <v>1335</v>
      </c>
      <c r="H83" s="838">
        <v>5305</v>
      </c>
      <c r="I83" s="277">
        <v>2255</v>
      </c>
      <c r="J83" s="702">
        <v>57.500942329438374</v>
      </c>
      <c r="K83" s="703">
        <v>42.499057670561626</v>
      </c>
      <c r="L83" s="648"/>
    </row>
    <row r="84" spans="1:12" ht="13.15" customHeight="1" x14ac:dyDescent="0.2">
      <c r="A84" s="85">
        <v>9</v>
      </c>
      <c r="B84" s="86" t="s">
        <v>8</v>
      </c>
      <c r="C84" s="829">
        <v>5500</v>
      </c>
      <c r="D84" s="838">
        <v>1140</v>
      </c>
      <c r="E84" s="69">
        <v>4365</v>
      </c>
      <c r="F84" s="69">
        <v>3160</v>
      </c>
      <c r="G84" s="839">
        <v>1205</v>
      </c>
      <c r="H84" s="838">
        <v>5500</v>
      </c>
      <c r="I84" s="277">
        <v>2345</v>
      </c>
      <c r="J84" s="702">
        <v>57.397310069065796</v>
      </c>
      <c r="K84" s="703">
        <v>42.602689930934204</v>
      </c>
      <c r="L84" s="648"/>
    </row>
    <row r="85" spans="1:12" ht="13.15" customHeight="1" x14ac:dyDescent="0.2">
      <c r="A85" s="85">
        <v>10</v>
      </c>
      <c r="B85" s="86" t="s">
        <v>9</v>
      </c>
      <c r="C85" s="829">
        <v>9305</v>
      </c>
      <c r="D85" s="838">
        <v>670</v>
      </c>
      <c r="E85" s="69">
        <v>8640</v>
      </c>
      <c r="F85" s="69">
        <v>7040</v>
      </c>
      <c r="G85" s="839">
        <v>1600</v>
      </c>
      <c r="H85" s="838">
        <v>9305</v>
      </c>
      <c r="I85" s="277">
        <v>2265</v>
      </c>
      <c r="J85" s="702">
        <v>75.641989900075217</v>
      </c>
      <c r="K85" s="703">
        <v>24.358010099924787</v>
      </c>
      <c r="L85" s="648"/>
    </row>
    <row r="86" spans="1:12" ht="13.15" customHeight="1" x14ac:dyDescent="0.2">
      <c r="A86" s="85">
        <v>11</v>
      </c>
      <c r="B86" s="86" t="s">
        <v>175</v>
      </c>
      <c r="C86" s="829">
        <v>10320</v>
      </c>
      <c r="D86" s="838">
        <v>1920</v>
      </c>
      <c r="E86" s="69">
        <v>8400</v>
      </c>
      <c r="F86" s="69">
        <v>5570</v>
      </c>
      <c r="G86" s="839">
        <v>2830</v>
      </c>
      <c r="H86" s="838">
        <v>10320</v>
      </c>
      <c r="I86" s="277">
        <v>4750</v>
      </c>
      <c r="J86" s="702">
        <v>53.987789514487837</v>
      </c>
      <c r="K86" s="703">
        <v>46.012210485512163</v>
      </c>
      <c r="L86" s="648"/>
    </row>
    <row r="87" spans="1:12" ht="13.15" customHeight="1" x14ac:dyDescent="0.2">
      <c r="A87" s="85">
        <v>12</v>
      </c>
      <c r="B87" s="86" t="s">
        <v>165</v>
      </c>
      <c r="C87" s="829">
        <v>13760</v>
      </c>
      <c r="D87" s="838">
        <v>2355</v>
      </c>
      <c r="E87" s="69">
        <v>11405</v>
      </c>
      <c r="F87" s="69">
        <v>8630</v>
      </c>
      <c r="G87" s="839">
        <v>2775</v>
      </c>
      <c r="H87" s="838">
        <v>13760</v>
      </c>
      <c r="I87" s="277">
        <v>5125</v>
      </c>
      <c r="J87" s="702">
        <v>62.741677569414158</v>
      </c>
      <c r="K87" s="703">
        <v>37.258322430585835</v>
      </c>
      <c r="L87" s="648"/>
    </row>
    <row r="88" spans="1:12" ht="13.15" customHeight="1" x14ac:dyDescent="0.2">
      <c r="A88" s="85"/>
      <c r="B88" s="86"/>
      <c r="C88" s="130"/>
      <c r="D88" s="277"/>
      <c r="E88" s="69"/>
      <c r="F88" s="69"/>
      <c r="G88" s="277"/>
      <c r="H88" s="277"/>
      <c r="I88" s="277"/>
      <c r="J88" s="702"/>
      <c r="K88" s="703"/>
      <c r="L88" s="648"/>
    </row>
    <row r="89" spans="1:12" x14ac:dyDescent="0.2">
      <c r="A89" s="70"/>
      <c r="B89" s="70" t="s">
        <v>20</v>
      </c>
      <c r="C89" s="1140">
        <v>138230</v>
      </c>
      <c r="D89" s="843">
        <v>28600</v>
      </c>
      <c r="E89" s="71">
        <v>109630</v>
      </c>
      <c r="F89" s="71">
        <v>75725</v>
      </c>
      <c r="G89" s="857">
        <v>33910</v>
      </c>
      <c r="H89" s="843">
        <v>138230</v>
      </c>
      <c r="I89" s="71">
        <v>62505</v>
      </c>
      <c r="J89" s="704">
        <v>54.781161831729733</v>
      </c>
      <c r="K89" s="705">
        <v>45.218838168270274</v>
      </c>
      <c r="L89" s="648"/>
    </row>
    <row r="90" spans="1:12" x14ac:dyDescent="0.2">
      <c r="A90" s="278"/>
      <c r="B90" s="278"/>
      <c r="C90" s="279"/>
      <c r="D90" s="279"/>
      <c r="E90" s="279"/>
      <c r="F90" s="279"/>
      <c r="G90" s="279"/>
      <c r="H90" s="279"/>
      <c r="I90" s="279"/>
      <c r="J90" s="280"/>
      <c r="K90" s="280"/>
      <c r="L90" s="53"/>
    </row>
    <row r="91" spans="1:12" x14ac:dyDescent="0.2">
      <c r="A91" s="55"/>
      <c r="B91" s="55"/>
      <c r="C91" s="55"/>
      <c r="D91" s="55"/>
      <c r="E91" s="55"/>
      <c r="F91" s="64"/>
      <c r="G91" s="55"/>
      <c r="H91" s="55"/>
      <c r="I91" s="55"/>
      <c r="J91" s="55"/>
      <c r="K91" s="55"/>
      <c r="L91" s="17"/>
    </row>
    <row r="92" spans="1:12" ht="15.75" x14ac:dyDescent="0.25">
      <c r="A92" s="65" t="s">
        <v>219</v>
      </c>
      <c r="B92" s="256"/>
      <c r="C92" s="55"/>
      <c r="D92" s="64"/>
      <c r="E92" s="55"/>
      <c r="F92" s="55"/>
      <c r="G92" s="55"/>
      <c r="H92" s="55"/>
      <c r="I92" s="55"/>
      <c r="J92" s="55"/>
      <c r="L92" s="165"/>
    </row>
    <row r="93" spans="1:12" x14ac:dyDescent="0.2">
      <c r="A93" s="165"/>
      <c r="B93" s="165"/>
      <c r="C93" s="165"/>
      <c r="D93" s="165"/>
      <c r="E93" s="165"/>
      <c r="F93" s="735"/>
      <c r="G93" s="735"/>
      <c r="H93" s="165"/>
      <c r="I93" s="165"/>
      <c r="J93" s="165"/>
      <c r="K93" s="165"/>
      <c r="L93" s="165"/>
    </row>
    <row r="94" spans="1:12" x14ac:dyDescent="0.2">
      <c r="A94" s="165"/>
      <c r="B94" s="165"/>
      <c r="C94" s="165"/>
      <c r="D94" s="735"/>
      <c r="E94" s="165"/>
      <c r="F94" s="735"/>
      <c r="G94" s="165"/>
      <c r="H94" s="165"/>
      <c r="I94" s="165"/>
      <c r="J94" s="165"/>
      <c r="K94" s="165"/>
      <c r="L94" s="165"/>
    </row>
    <row r="95" spans="1:12" x14ac:dyDescent="0.2">
      <c r="A95" s="165"/>
      <c r="B95" s="165"/>
      <c r="C95" s="165"/>
      <c r="D95" s="165"/>
      <c r="E95" s="165"/>
      <c r="F95" s="165"/>
      <c r="G95" s="165"/>
      <c r="H95" s="165"/>
      <c r="I95" s="165"/>
      <c r="J95" s="165"/>
      <c r="K95" s="165"/>
      <c r="L95" s="165"/>
    </row>
    <row r="96" spans="1:12" x14ac:dyDescent="0.2">
      <c r="A96" s="165"/>
      <c r="B96" s="165"/>
      <c r="C96" s="165"/>
      <c r="D96" s="165"/>
      <c r="E96" s="165"/>
      <c r="F96" s="165"/>
      <c r="G96" s="165"/>
      <c r="H96" s="165"/>
      <c r="I96" s="165"/>
      <c r="J96" s="165"/>
      <c r="K96" s="165"/>
      <c r="L96" s="165"/>
    </row>
    <row r="97" spans="1:12" x14ac:dyDescent="0.2">
      <c r="A97" s="165"/>
      <c r="B97" s="165"/>
      <c r="C97" s="165"/>
      <c r="D97" s="165"/>
      <c r="E97" s="165"/>
      <c r="F97" s="165"/>
      <c r="G97" s="165"/>
      <c r="H97" s="165"/>
      <c r="I97" s="165"/>
      <c r="J97" s="165"/>
      <c r="K97" s="165"/>
      <c r="L97" s="165"/>
    </row>
    <row r="98" spans="1:12" x14ac:dyDescent="0.2">
      <c r="A98" s="17"/>
      <c r="B98" s="17"/>
      <c r="C98" s="17"/>
      <c r="D98" s="17"/>
      <c r="E98" s="17"/>
      <c r="F98" s="17"/>
      <c r="G98" s="17"/>
      <c r="H98" s="17"/>
      <c r="I98" s="17"/>
      <c r="J98" s="17"/>
      <c r="K98" s="17"/>
      <c r="L98" s="17"/>
    </row>
    <row r="99" spans="1:12" x14ac:dyDescent="0.2">
      <c r="A99" s="17"/>
      <c r="B99" s="17"/>
      <c r="C99" s="17"/>
      <c r="D99" s="17"/>
      <c r="E99" s="17"/>
      <c r="F99" s="17"/>
      <c r="G99" s="17"/>
      <c r="H99" s="17"/>
      <c r="I99" s="17"/>
      <c r="J99" s="17"/>
      <c r="K99" s="17"/>
      <c r="L99" s="17"/>
    </row>
    <row r="100" spans="1:12" x14ac:dyDescent="0.2">
      <c r="A100" s="17"/>
      <c r="B100" s="17"/>
      <c r="C100" s="17"/>
      <c r="D100" s="17"/>
      <c r="E100" s="17"/>
      <c r="F100" s="17"/>
      <c r="G100" s="17"/>
      <c r="H100" s="17"/>
      <c r="I100" s="17"/>
      <c r="J100" s="17"/>
      <c r="K100" s="17"/>
      <c r="L100" s="17"/>
    </row>
  </sheetData>
  <phoneticPr fontId="16" type="noConversion"/>
  <hyperlinks>
    <hyperlink ref="K1" location="INHALT!A1" display="INHALT!A1" xr:uid="{81E6D8A0-BB8D-41E9-A16B-B1E079BD4556}"/>
  </hyperlinks>
  <printOptions horizontalCentered="1"/>
  <pageMargins left="0.59055118110236227" right="0.39370078740157483" top="0.59055118110236227" bottom="0.59055118110236227" header="0.39370078740157483" footer="0.35433070866141736"/>
  <pageSetup paperSize="9" scale="53" firstPageNumber="42" pageOrder="overThenDown" orientation="landscape" useFirstPageNumber="1" r:id="rId1"/>
  <headerFooter alignWithMargins="0">
    <oddFooter>Seite &amp;P</oddFooter>
  </headerFooter>
  <rowBreaks count="1" manualBreakCount="1">
    <brk id="51"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O46"/>
  <sheetViews>
    <sheetView zoomScale="85" zoomScaleNormal="85" zoomScaleSheetLayoutView="85" workbookViewId="0">
      <pane ySplit="5" topLeftCell="A6" activePane="bottomLeft" state="frozen"/>
      <selection activeCell="A80" sqref="A80:XFD80"/>
      <selection pane="bottomLeft" activeCell="E9" sqref="E9"/>
    </sheetView>
  </sheetViews>
  <sheetFormatPr baseColWidth="10" defaultColWidth="11.28515625" defaultRowHeight="12.75" x14ac:dyDescent="0.2"/>
  <cols>
    <col min="1" max="1" width="5.42578125" style="32" customWidth="1"/>
    <col min="2" max="2" width="24" style="32" customWidth="1"/>
    <col min="3" max="3" width="10.140625" style="32" customWidth="1"/>
    <col min="4" max="4" width="8.7109375" style="32" customWidth="1"/>
    <col min="5" max="5" width="7.28515625" style="32" customWidth="1"/>
    <col min="6" max="6" width="8.7109375" style="32" customWidth="1"/>
    <col min="7" max="7" width="7.28515625" style="32" customWidth="1"/>
    <col min="8" max="8" width="11.7109375" style="32" customWidth="1"/>
    <col min="9" max="9" width="9.7109375" style="32" customWidth="1"/>
    <col min="10" max="10" width="7.7109375" style="32" customWidth="1"/>
    <col min="11" max="13" width="9.140625" style="32" customWidth="1"/>
    <col min="14" max="14" width="6.42578125" style="32" customWidth="1"/>
    <col min="15" max="16384" width="11.28515625" style="32"/>
  </cols>
  <sheetData>
    <row r="1" spans="1:15" x14ac:dyDescent="0.2">
      <c r="A1" s="1058">
        <v>44012</v>
      </c>
      <c r="B1" s="413"/>
      <c r="C1" s="413"/>
      <c r="D1" s="413"/>
      <c r="E1" s="413"/>
      <c r="F1" s="413"/>
      <c r="G1" s="413"/>
      <c r="H1" s="413"/>
      <c r="I1" s="413"/>
      <c r="J1" s="413"/>
      <c r="K1" s="413"/>
      <c r="L1" s="413"/>
      <c r="M1" s="413"/>
      <c r="N1" s="1070" t="str">
        <f>HYPERLINK("[Kleinräumige Statistik Daten Prototyp.xlsx]INHALT!A1","zum Inhaltsverzeichnis")</f>
        <v>zum Inhaltsverzeichnis</v>
      </c>
    </row>
    <row r="2" spans="1:15" ht="15.75" x14ac:dyDescent="0.2">
      <c r="A2" s="174" t="str">
        <f>CONCATENATE("Arbeitslose in der Stadt Ingolstadt im Juni ",YEAR(A1)," (gesamt)")</f>
        <v>Arbeitslose in der Stadt Ingolstadt im Juni 2020 (gesamt)</v>
      </c>
      <c r="B2" s="414"/>
      <c r="C2" s="414"/>
      <c r="D2" s="414"/>
      <c r="E2" s="414"/>
      <c r="F2" s="414"/>
      <c r="G2" s="414"/>
      <c r="H2" s="414"/>
      <c r="I2" s="414"/>
      <c r="J2" s="414"/>
      <c r="K2" s="414"/>
      <c r="L2" s="414"/>
      <c r="M2" s="414"/>
      <c r="N2" s="66" t="s">
        <v>509</v>
      </c>
    </row>
    <row r="3" spans="1:15" ht="6" customHeight="1" x14ac:dyDescent="0.2">
      <c r="A3" s="174"/>
      <c r="B3" s="414"/>
      <c r="C3" s="414"/>
      <c r="D3" s="414"/>
      <c r="E3" s="414"/>
      <c r="F3" s="414"/>
      <c r="G3" s="414"/>
      <c r="H3" s="414"/>
      <c r="I3" s="414"/>
      <c r="J3" s="414"/>
      <c r="K3" s="414"/>
      <c r="L3" s="414"/>
      <c r="M3" s="414"/>
      <c r="N3" s="413"/>
    </row>
    <row r="4" spans="1:15" ht="43.9" customHeight="1" x14ac:dyDescent="0.2">
      <c r="A4" s="170" t="s">
        <v>203</v>
      </c>
      <c r="B4" s="168" t="s">
        <v>172</v>
      </c>
      <c r="C4" s="669" t="s">
        <v>173</v>
      </c>
      <c r="D4" s="561" t="s">
        <v>94</v>
      </c>
      <c r="E4" s="669"/>
      <c r="F4" s="561" t="s">
        <v>95</v>
      </c>
      <c r="G4" s="560"/>
      <c r="H4" s="560" t="s">
        <v>17</v>
      </c>
      <c r="I4" s="804" t="s">
        <v>96</v>
      </c>
      <c r="J4" s="804" t="s">
        <v>97</v>
      </c>
      <c r="K4" s="804" t="s">
        <v>98</v>
      </c>
      <c r="L4" s="804" t="s">
        <v>208</v>
      </c>
      <c r="M4" s="804" t="s">
        <v>207</v>
      </c>
      <c r="N4" s="246" t="s">
        <v>203</v>
      </c>
      <c r="O4" s="38"/>
    </row>
    <row r="5" spans="1:15" ht="13.9" customHeight="1" x14ac:dyDescent="0.2">
      <c r="A5" s="552"/>
      <c r="B5" s="553"/>
      <c r="C5" s="554" t="s">
        <v>224</v>
      </c>
      <c r="D5" s="670" t="s">
        <v>224</v>
      </c>
      <c r="E5" s="670" t="s">
        <v>223</v>
      </c>
      <c r="F5" s="670" t="s">
        <v>224</v>
      </c>
      <c r="G5" s="670" t="s">
        <v>223</v>
      </c>
      <c r="H5" s="555" t="s">
        <v>224</v>
      </c>
      <c r="I5" s="555" t="s">
        <v>224</v>
      </c>
      <c r="J5" s="555" t="s">
        <v>224</v>
      </c>
      <c r="K5" s="555" t="s">
        <v>224</v>
      </c>
      <c r="L5" s="555" t="s">
        <v>224</v>
      </c>
      <c r="M5" s="555" t="s">
        <v>224</v>
      </c>
      <c r="N5" s="248"/>
      <c r="O5" s="38"/>
    </row>
    <row r="6" spans="1:15" ht="13.9" customHeight="1" x14ac:dyDescent="0.2">
      <c r="A6" s="227"/>
      <c r="B6" s="227"/>
      <c r="C6" s="556"/>
      <c r="D6" s="556"/>
      <c r="E6" s="556"/>
      <c r="F6" s="556"/>
      <c r="G6" s="556"/>
      <c r="H6" s="556"/>
      <c r="I6" s="556"/>
      <c r="J6" s="556"/>
      <c r="K6" s="556"/>
      <c r="L6" s="556"/>
      <c r="M6" s="556"/>
      <c r="N6" s="227"/>
    </row>
    <row r="7" spans="1:15" x14ac:dyDescent="0.2">
      <c r="A7" s="85">
        <v>1</v>
      </c>
      <c r="B7" s="86" t="s">
        <v>2</v>
      </c>
      <c r="C7" s="429">
        <v>425</v>
      </c>
      <c r="D7" s="429">
        <v>240</v>
      </c>
      <c r="E7" s="871">
        <v>56.839622641509436</v>
      </c>
      <c r="F7" s="277">
        <v>185</v>
      </c>
      <c r="G7" s="871">
        <v>43.160377358490564</v>
      </c>
      <c r="H7" s="429">
        <v>275</v>
      </c>
      <c r="I7" s="277">
        <v>150</v>
      </c>
      <c r="J7" s="277">
        <v>40</v>
      </c>
      <c r="K7" s="277">
        <v>85</v>
      </c>
      <c r="L7" s="429">
        <v>235</v>
      </c>
      <c r="M7" s="277">
        <v>190</v>
      </c>
      <c r="N7" s="140">
        <v>1</v>
      </c>
      <c r="O7" s="20"/>
    </row>
    <row r="8" spans="1:15" x14ac:dyDescent="0.2">
      <c r="A8" s="85">
        <v>2</v>
      </c>
      <c r="B8" s="86" t="s">
        <v>6</v>
      </c>
      <c r="C8" s="874">
        <v>695</v>
      </c>
      <c r="D8" s="874">
        <v>395</v>
      </c>
      <c r="E8" s="871">
        <v>56.978417266187051</v>
      </c>
      <c r="F8" s="677">
        <v>300</v>
      </c>
      <c r="G8" s="871">
        <v>43.021582733812949</v>
      </c>
      <c r="H8" s="874">
        <v>375</v>
      </c>
      <c r="I8" s="677">
        <v>320</v>
      </c>
      <c r="J8" s="677">
        <v>75</v>
      </c>
      <c r="K8" s="677">
        <v>160</v>
      </c>
      <c r="L8" s="874">
        <v>340</v>
      </c>
      <c r="M8" s="677">
        <v>355</v>
      </c>
      <c r="N8" s="140">
        <v>2</v>
      </c>
      <c r="O8" s="20"/>
    </row>
    <row r="9" spans="1:15" x14ac:dyDescent="0.2">
      <c r="A9" s="85">
        <v>3</v>
      </c>
      <c r="B9" s="86" t="s">
        <v>10</v>
      </c>
      <c r="C9" s="874">
        <v>765</v>
      </c>
      <c r="D9" s="874">
        <v>455</v>
      </c>
      <c r="E9" s="871">
        <v>59.738562091503269</v>
      </c>
      <c r="F9" s="677">
        <v>310</v>
      </c>
      <c r="G9" s="871">
        <v>40.261437908496731</v>
      </c>
      <c r="H9" s="874">
        <v>455</v>
      </c>
      <c r="I9" s="677">
        <v>305</v>
      </c>
      <c r="J9" s="677">
        <v>105</v>
      </c>
      <c r="K9" s="677">
        <v>160</v>
      </c>
      <c r="L9" s="874">
        <v>405</v>
      </c>
      <c r="M9" s="677">
        <v>360</v>
      </c>
      <c r="N9" s="140">
        <v>3</v>
      </c>
      <c r="O9" s="20"/>
    </row>
    <row r="10" spans="1:15" x14ac:dyDescent="0.2">
      <c r="A10" s="85">
        <v>4</v>
      </c>
      <c r="B10" s="86" t="s">
        <v>3</v>
      </c>
      <c r="C10" s="874">
        <v>420</v>
      </c>
      <c r="D10" s="874">
        <v>260</v>
      </c>
      <c r="E10" s="871">
        <v>62.052505966587113</v>
      </c>
      <c r="F10" s="677">
        <v>160</v>
      </c>
      <c r="G10" s="871">
        <v>37.947494033412887</v>
      </c>
      <c r="H10" s="874">
        <v>265</v>
      </c>
      <c r="I10" s="677">
        <v>155</v>
      </c>
      <c r="J10" s="677">
        <v>55</v>
      </c>
      <c r="K10" s="677">
        <v>90</v>
      </c>
      <c r="L10" s="874">
        <v>235</v>
      </c>
      <c r="M10" s="677">
        <v>185</v>
      </c>
      <c r="N10" s="140">
        <v>4</v>
      </c>
      <c r="O10" s="20"/>
    </row>
    <row r="11" spans="1:15" x14ac:dyDescent="0.2">
      <c r="A11" s="85">
        <v>5</v>
      </c>
      <c r="B11" s="86" t="s">
        <v>7</v>
      </c>
      <c r="C11" s="874">
        <v>150</v>
      </c>
      <c r="D11" s="874">
        <v>95</v>
      </c>
      <c r="E11" s="871">
        <v>62.416107382550337</v>
      </c>
      <c r="F11" s="677">
        <v>55</v>
      </c>
      <c r="G11" s="871">
        <v>37.583892617449663</v>
      </c>
      <c r="H11" s="874">
        <v>105</v>
      </c>
      <c r="I11" s="677">
        <v>45</v>
      </c>
      <c r="J11" s="677">
        <v>20</v>
      </c>
      <c r="K11" s="677">
        <v>45</v>
      </c>
      <c r="L11" s="874">
        <v>95</v>
      </c>
      <c r="M11" s="677">
        <v>50</v>
      </c>
      <c r="N11" s="140">
        <v>5</v>
      </c>
      <c r="O11" s="20"/>
    </row>
    <row r="12" spans="1:15" x14ac:dyDescent="0.2">
      <c r="A12" s="85">
        <v>6</v>
      </c>
      <c r="B12" s="86" t="s">
        <v>11</v>
      </c>
      <c r="C12" s="874">
        <v>80</v>
      </c>
      <c r="D12" s="874">
        <v>35</v>
      </c>
      <c r="E12" s="871">
        <v>46.835443037974684</v>
      </c>
      <c r="F12" s="677">
        <v>40</v>
      </c>
      <c r="G12" s="871">
        <v>53.164556962025308</v>
      </c>
      <c r="H12" s="874">
        <v>60</v>
      </c>
      <c r="I12" s="677">
        <v>20</v>
      </c>
      <c r="J12" s="677">
        <v>10</v>
      </c>
      <c r="K12" s="677">
        <v>25</v>
      </c>
      <c r="L12" s="874">
        <v>65</v>
      </c>
      <c r="M12" s="677">
        <v>15</v>
      </c>
      <c r="N12" s="140">
        <v>6</v>
      </c>
      <c r="O12" s="20"/>
    </row>
    <row r="13" spans="1:15" x14ac:dyDescent="0.2">
      <c r="A13" s="85">
        <v>7</v>
      </c>
      <c r="B13" s="86" t="s">
        <v>4</v>
      </c>
      <c r="C13" s="874">
        <v>65</v>
      </c>
      <c r="D13" s="874">
        <v>35</v>
      </c>
      <c r="E13" s="871">
        <v>53.125</v>
      </c>
      <c r="F13" s="677">
        <v>30</v>
      </c>
      <c r="G13" s="871">
        <v>46.875</v>
      </c>
      <c r="H13" s="874">
        <v>45</v>
      </c>
      <c r="I13" s="677">
        <v>15</v>
      </c>
      <c r="J13" s="677">
        <v>15</v>
      </c>
      <c r="K13" s="677">
        <v>15</v>
      </c>
      <c r="L13" s="874">
        <v>45</v>
      </c>
      <c r="M13" s="677">
        <v>20</v>
      </c>
      <c r="N13" s="140">
        <v>7</v>
      </c>
      <c r="O13" s="20"/>
    </row>
    <row r="14" spans="1:15" x14ac:dyDescent="0.2">
      <c r="A14" s="85">
        <v>8</v>
      </c>
      <c r="B14" s="86" t="s">
        <v>5</v>
      </c>
      <c r="C14" s="874">
        <v>105</v>
      </c>
      <c r="D14" s="874">
        <v>70</v>
      </c>
      <c r="E14" s="871">
        <v>69.230769230769226</v>
      </c>
      <c r="F14" s="677">
        <v>30</v>
      </c>
      <c r="G14" s="871">
        <v>30.76923076923077</v>
      </c>
      <c r="H14" s="874">
        <v>70</v>
      </c>
      <c r="I14" s="677">
        <v>35</v>
      </c>
      <c r="J14" s="677" t="s">
        <v>396</v>
      </c>
      <c r="K14" s="677">
        <v>20</v>
      </c>
      <c r="L14" s="874">
        <v>60</v>
      </c>
      <c r="M14" s="677">
        <v>45</v>
      </c>
      <c r="N14" s="140">
        <v>8</v>
      </c>
      <c r="O14" s="20"/>
    </row>
    <row r="15" spans="1:15" x14ac:dyDescent="0.2">
      <c r="A15" s="85">
        <v>9</v>
      </c>
      <c r="B15" s="86" t="s">
        <v>8</v>
      </c>
      <c r="C15" s="874">
        <v>115</v>
      </c>
      <c r="D15" s="874">
        <v>70</v>
      </c>
      <c r="E15" s="871">
        <v>60.683760683760681</v>
      </c>
      <c r="F15" s="677">
        <v>45</v>
      </c>
      <c r="G15" s="871">
        <v>39.316239316239319</v>
      </c>
      <c r="H15" s="874">
        <v>75</v>
      </c>
      <c r="I15" s="677">
        <v>45</v>
      </c>
      <c r="J15" s="677">
        <v>15</v>
      </c>
      <c r="K15" s="677">
        <v>25</v>
      </c>
      <c r="L15" s="874">
        <v>90</v>
      </c>
      <c r="M15" s="677">
        <v>30</v>
      </c>
      <c r="N15" s="140">
        <v>9</v>
      </c>
      <c r="O15" s="20"/>
    </row>
    <row r="16" spans="1:15" x14ac:dyDescent="0.2">
      <c r="A16" s="85">
        <v>10</v>
      </c>
      <c r="B16" s="86" t="s">
        <v>9</v>
      </c>
      <c r="C16" s="874">
        <v>125</v>
      </c>
      <c r="D16" s="874">
        <v>65</v>
      </c>
      <c r="E16" s="871">
        <v>52.845528455284551</v>
      </c>
      <c r="F16" s="677">
        <v>60</v>
      </c>
      <c r="G16" s="871">
        <v>47.154471544715449</v>
      </c>
      <c r="H16" s="874">
        <v>100</v>
      </c>
      <c r="I16" s="677">
        <v>25</v>
      </c>
      <c r="J16" s="677">
        <v>20</v>
      </c>
      <c r="K16" s="677">
        <v>30</v>
      </c>
      <c r="L16" s="874">
        <v>95</v>
      </c>
      <c r="M16" s="677">
        <v>30</v>
      </c>
      <c r="N16" s="140">
        <v>10</v>
      </c>
      <c r="O16" s="20"/>
    </row>
    <row r="17" spans="1:15" x14ac:dyDescent="0.2">
      <c r="A17" s="85">
        <v>11</v>
      </c>
      <c r="B17" s="86" t="s">
        <v>93</v>
      </c>
      <c r="C17" s="874">
        <v>190</v>
      </c>
      <c r="D17" s="874">
        <v>105</v>
      </c>
      <c r="E17" s="871">
        <v>54.4973544973545</v>
      </c>
      <c r="F17" s="677">
        <v>85</v>
      </c>
      <c r="G17" s="871">
        <v>45.5026455026455</v>
      </c>
      <c r="H17" s="874">
        <v>130</v>
      </c>
      <c r="I17" s="677">
        <v>55</v>
      </c>
      <c r="J17" s="677">
        <v>25</v>
      </c>
      <c r="K17" s="677">
        <v>35</v>
      </c>
      <c r="L17" s="874">
        <v>105</v>
      </c>
      <c r="M17" s="677">
        <v>85</v>
      </c>
      <c r="N17" s="140">
        <v>11</v>
      </c>
      <c r="O17" s="20"/>
    </row>
    <row r="18" spans="1:15" x14ac:dyDescent="0.2">
      <c r="A18" s="85">
        <v>12</v>
      </c>
      <c r="B18" s="86" t="s">
        <v>165</v>
      </c>
      <c r="C18" s="874">
        <v>300</v>
      </c>
      <c r="D18" s="874">
        <v>150</v>
      </c>
      <c r="E18" s="871">
        <v>49.501661129568106</v>
      </c>
      <c r="F18" s="677">
        <v>150</v>
      </c>
      <c r="G18" s="871">
        <v>50.498338870431894</v>
      </c>
      <c r="H18" s="874">
        <v>215</v>
      </c>
      <c r="I18" s="677">
        <v>85</v>
      </c>
      <c r="J18" s="677">
        <v>35</v>
      </c>
      <c r="K18" s="677">
        <v>65</v>
      </c>
      <c r="L18" s="874">
        <v>185</v>
      </c>
      <c r="M18" s="677">
        <v>120</v>
      </c>
      <c r="N18" s="140">
        <v>12</v>
      </c>
      <c r="O18" s="20"/>
    </row>
    <row r="19" spans="1:15" x14ac:dyDescent="0.2">
      <c r="A19" s="231"/>
      <c r="B19" s="231" t="s">
        <v>403</v>
      </c>
      <c r="C19" s="429">
        <v>15</v>
      </c>
      <c r="D19" s="429" t="s">
        <v>396</v>
      </c>
      <c r="E19" s="871" t="s">
        <v>396</v>
      </c>
      <c r="F19" s="872" t="s">
        <v>396</v>
      </c>
      <c r="G19" s="871" t="s">
        <v>396</v>
      </c>
      <c r="H19" s="429" t="s">
        <v>396</v>
      </c>
      <c r="I19" s="277" t="s">
        <v>396</v>
      </c>
      <c r="J19" s="277" t="s">
        <v>396</v>
      </c>
      <c r="K19" s="277" t="s">
        <v>396</v>
      </c>
      <c r="L19" s="1059" t="s">
        <v>396</v>
      </c>
      <c r="M19" s="277">
        <v>15</v>
      </c>
      <c r="N19" s="562"/>
      <c r="O19" s="20"/>
    </row>
    <row r="20" spans="1:15" x14ac:dyDescent="0.2">
      <c r="A20" s="231"/>
      <c r="B20" s="231"/>
      <c r="C20" s="873"/>
      <c r="D20" s="873"/>
      <c r="E20" s="873"/>
      <c r="F20" s="873"/>
      <c r="G20" s="873"/>
      <c r="H20" s="873"/>
      <c r="I20" s="873"/>
      <c r="J20" s="873"/>
      <c r="K20" s="873"/>
      <c r="L20" s="873"/>
      <c r="M20" s="873"/>
      <c r="N20" s="231"/>
      <c r="O20" s="20"/>
    </row>
    <row r="21" spans="1:15" s="34" customFormat="1" ht="15" x14ac:dyDescent="0.2">
      <c r="A21" s="557"/>
      <c r="B21" s="231" t="s">
        <v>20</v>
      </c>
      <c r="C21" s="753">
        <v>3445</v>
      </c>
      <c r="D21" s="753">
        <v>1985</v>
      </c>
      <c r="E21" s="875">
        <v>57.636469221835071</v>
      </c>
      <c r="F21" s="676">
        <v>1460</v>
      </c>
      <c r="G21" s="875">
        <v>42.363530778164929</v>
      </c>
      <c r="H21" s="753">
        <v>2185</v>
      </c>
      <c r="I21" s="676">
        <v>1255</v>
      </c>
      <c r="J21" s="676">
        <v>415</v>
      </c>
      <c r="K21" s="676">
        <v>755</v>
      </c>
      <c r="L21" s="753">
        <v>1950</v>
      </c>
      <c r="M21" s="676">
        <v>1495</v>
      </c>
      <c r="N21" s="153" t="s">
        <v>247</v>
      </c>
      <c r="O21" s="20"/>
    </row>
    <row r="22" spans="1:15" x14ac:dyDescent="0.2">
      <c r="A22" s="559"/>
      <c r="B22" s="559"/>
      <c r="C22" s="240"/>
      <c r="D22" s="240"/>
      <c r="E22" s="240"/>
      <c r="F22" s="240"/>
      <c r="G22" s="240"/>
      <c r="H22" s="240"/>
      <c r="I22" s="240"/>
      <c r="J22" s="240"/>
      <c r="K22" s="240"/>
      <c r="L22" s="240"/>
      <c r="M22" s="240"/>
      <c r="N22" s="559"/>
      <c r="O22" s="20"/>
    </row>
    <row r="23" spans="1:15" ht="3" customHeight="1" x14ac:dyDescent="0.2">
      <c r="A23" s="414"/>
      <c r="B23" s="414"/>
      <c r="C23" s="55"/>
      <c r="D23" s="558"/>
      <c r="E23" s="558"/>
      <c r="F23" s="558"/>
      <c r="G23" s="558"/>
      <c r="H23" s="558"/>
      <c r="I23" s="558"/>
      <c r="J23" s="414"/>
      <c r="K23" s="414"/>
      <c r="L23" s="414"/>
      <c r="M23" s="414"/>
      <c r="N23" s="414"/>
    </row>
    <row r="24" spans="1:15" x14ac:dyDescent="0.2">
      <c r="A24" s="425" t="s">
        <v>304</v>
      </c>
      <c r="B24" s="414"/>
      <c r="C24" s="414"/>
      <c r="D24" s="414"/>
      <c r="E24" s="414"/>
      <c r="F24" s="414"/>
      <c r="G24" s="414"/>
      <c r="H24" s="414"/>
      <c r="I24" s="414"/>
      <c r="J24" s="414"/>
      <c r="K24" s="414"/>
      <c r="L24" s="414"/>
      <c r="M24" s="414"/>
      <c r="N24" s="66" t="s">
        <v>312</v>
      </c>
    </row>
    <row r="25" spans="1:15" x14ac:dyDescent="0.2">
      <c r="A25" s="1069" t="str">
        <f>CONCATENATE("Arbeitslose in den Stadtbezirken im Juni ",YEAR(A1))</f>
        <v>Arbeitslose in den Stadtbezirken im Juni 2020</v>
      </c>
      <c r="B25" s="414"/>
      <c r="C25" s="55"/>
      <c r="D25" s="414"/>
      <c r="E25" s="414"/>
      <c r="F25" s="414"/>
      <c r="G25" s="414"/>
      <c r="H25" s="1069" t="str">
        <f>CONCATENATE("Arbeitslose Männder und Frauen in den Stadtbezirken im Juni ",YEAR(A1))</f>
        <v>Arbeitslose Männder und Frauen in den Stadtbezirken im Juni 2020</v>
      </c>
      <c r="I25" s="414"/>
      <c r="J25" s="414"/>
      <c r="K25" s="414"/>
      <c r="L25" s="414"/>
      <c r="M25" s="414"/>
      <c r="N25" s="413"/>
    </row>
    <row r="26" spans="1:15" x14ac:dyDescent="0.2">
      <c r="A26" s="413"/>
      <c r="B26" s="413"/>
      <c r="C26" s="53"/>
      <c r="D26" s="413"/>
      <c r="E26" s="413"/>
      <c r="F26" s="413"/>
      <c r="G26" s="413"/>
      <c r="H26" s="413"/>
      <c r="I26" s="413"/>
      <c r="J26" s="413"/>
      <c r="K26" s="413"/>
      <c r="L26" s="413"/>
      <c r="M26" s="413"/>
      <c r="N26" s="413"/>
    </row>
    <row r="27" spans="1:15" x14ac:dyDescent="0.2">
      <c r="A27" s="413"/>
      <c r="B27" s="413"/>
      <c r="C27" s="53"/>
      <c r="D27" s="413"/>
      <c r="E27" s="413"/>
      <c r="F27" s="413"/>
      <c r="G27" s="413"/>
      <c r="H27" s="413"/>
      <c r="I27" s="413"/>
      <c r="J27" s="413"/>
      <c r="K27" s="413"/>
      <c r="L27" s="413"/>
      <c r="M27" s="413"/>
      <c r="N27" s="413"/>
    </row>
    <row r="28" spans="1:15" x14ac:dyDescent="0.2">
      <c r="A28" s="413"/>
      <c r="B28" s="413"/>
      <c r="C28" s="53"/>
      <c r="D28" s="413"/>
      <c r="E28" s="413"/>
      <c r="F28" s="413"/>
      <c r="G28" s="413"/>
      <c r="H28" s="413"/>
      <c r="I28" s="413"/>
      <c r="J28" s="413"/>
      <c r="K28" s="413"/>
      <c r="L28" s="413"/>
      <c r="M28" s="413"/>
      <c r="N28" s="413"/>
    </row>
    <row r="29" spans="1:15" x14ac:dyDescent="0.2">
      <c r="A29" s="413"/>
      <c r="B29" s="413"/>
      <c r="C29" s="53"/>
      <c r="D29" s="413"/>
      <c r="E29" s="413"/>
      <c r="F29" s="413"/>
      <c r="G29" s="413"/>
      <c r="H29" s="413"/>
      <c r="I29" s="413"/>
      <c r="J29" s="413"/>
      <c r="K29" s="413"/>
      <c r="L29" s="413"/>
      <c r="M29" s="413"/>
      <c r="N29" s="413"/>
    </row>
    <row r="30" spans="1:15" x14ac:dyDescent="0.2">
      <c r="A30" s="413"/>
      <c r="B30" s="413"/>
      <c r="C30" s="53"/>
      <c r="D30" s="413"/>
      <c r="E30" s="413"/>
      <c r="F30" s="413"/>
      <c r="G30" s="413"/>
      <c r="H30" s="413"/>
      <c r="I30" s="413"/>
      <c r="J30" s="413"/>
      <c r="K30" s="413"/>
      <c r="L30" s="413"/>
      <c r="M30" s="413"/>
      <c r="N30" s="413"/>
    </row>
    <row r="31" spans="1:15" x14ac:dyDescent="0.2">
      <c r="A31" s="413"/>
      <c r="B31" s="413"/>
      <c r="C31" s="53"/>
      <c r="D31" s="413"/>
      <c r="E31" s="413"/>
      <c r="F31" s="413"/>
      <c r="G31" s="413"/>
      <c r="H31" s="413"/>
      <c r="I31" s="413"/>
      <c r="J31" s="413"/>
      <c r="K31" s="413"/>
      <c r="L31" s="413"/>
      <c r="M31" s="413"/>
      <c r="N31" s="413"/>
    </row>
    <row r="32" spans="1:15" x14ac:dyDescent="0.2">
      <c r="A32" s="413"/>
      <c r="B32" s="413"/>
      <c r="C32" s="53"/>
      <c r="D32" s="413"/>
      <c r="E32" s="413"/>
      <c r="F32" s="413"/>
      <c r="G32" s="413"/>
      <c r="H32" s="413"/>
      <c r="I32" s="413"/>
      <c r="J32" s="413"/>
      <c r="K32" s="413"/>
      <c r="L32" s="413"/>
      <c r="M32" s="413"/>
      <c r="N32" s="413"/>
    </row>
    <row r="33" spans="1:14" x14ac:dyDescent="0.2">
      <c r="A33" s="413"/>
      <c r="B33" s="413"/>
      <c r="C33" s="53"/>
      <c r="D33" s="413"/>
      <c r="E33" s="413"/>
      <c r="F33" s="413"/>
      <c r="G33" s="413"/>
      <c r="H33" s="413"/>
      <c r="I33" s="413"/>
      <c r="J33" s="413"/>
      <c r="K33" s="413"/>
      <c r="L33" s="413"/>
      <c r="M33" s="413"/>
      <c r="N33" s="413"/>
    </row>
    <row r="34" spans="1:14" x14ac:dyDescent="0.2">
      <c r="A34" s="413"/>
      <c r="B34" s="413"/>
      <c r="C34" s="53"/>
      <c r="D34" s="413"/>
      <c r="E34" s="413"/>
      <c r="F34" s="413"/>
      <c r="G34" s="413"/>
      <c r="H34" s="413"/>
      <c r="I34" s="413"/>
      <c r="J34" s="413"/>
      <c r="K34" s="413"/>
      <c r="L34" s="413"/>
      <c r="M34" s="413"/>
      <c r="N34" s="413"/>
    </row>
    <row r="35" spans="1:14" x14ac:dyDescent="0.2">
      <c r="A35" s="413"/>
      <c r="B35" s="413"/>
      <c r="C35" s="53"/>
      <c r="D35" s="413"/>
      <c r="E35" s="413"/>
      <c r="F35" s="413"/>
      <c r="G35" s="413"/>
      <c r="H35" s="413"/>
      <c r="I35" s="413"/>
      <c r="J35" s="413"/>
      <c r="K35" s="413"/>
      <c r="L35" s="413"/>
      <c r="M35" s="413"/>
      <c r="N35" s="413"/>
    </row>
    <row r="36" spans="1:14" x14ac:dyDescent="0.2">
      <c r="A36" s="413"/>
      <c r="B36" s="413"/>
      <c r="C36" s="53"/>
      <c r="D36" s="413"/>
      <c r="E36" s="413"/>
      <c r="F36" s="413"/>
      <c r="G36" s="413"/>
      <c r="H36" s="413"/>
      <c r="I36" s="413"/>
      <c r="J36" s="413"/>
      <c r="K36" s="413"/>
      <c r="L36" s="413"/>
      <c r="M36" s="413"/>
      <c r="N36" s="413"/>
    </row>
    <row r="37" spans="1:14" x14ac:dyDescent="0.2">
      <c r="A37" s="413"/>
      <c r="B37" s="413"/>
      <c r="C37" s="413"/>
      <c r="D37" s="413"/>
      <c r="E37" s="413"/>
      <c r="F37" s="413"/>
      <c r="G37" s="413"/>
      <c r="H37" s="413"/>
      <c r="I37" s="413"/>
      <c r="J37" s="413"/>
      <c r="K37" s="413"/>
      <c r="L37" s="413"/>
      <c r="M37" s="413"/>
      <c r="N37" s="413"/>
    </row>
    <row r="38" spans="1:14" x14ac:dyDescent="0.2">
      <c r="A38" s="413"/>
      <c r="B38" s="413"/>
      <c r="C38" s="413"/>
      <c r="D38" s="413"/>
      <c r="E38" s="413"/>
      <c r="F38" s="413"/>
      <c r="G38" s="413"/>
      <c r="H38" s="413"/>
      <c r="I38" s="413"/>
      <c r="J38" s="413"/>
      <c r="K38" s="413"/>
      <c r="L38" s="413"/>
      <c r="M38" s="413"/>
      <c r="N38" s="413"/>
    </row>
    <row r="39" spans="1:14" x14ac:dyDescent="0.2">
      <c r="A39" s="413"/>
      <c r="B39" s="413"/>
      <c r="C39" s="413"/>
      <c r="D39" s="413"/>
      <c r="E39" s="413"/>
      <c r="F39" s="413"/>
      <c r="G39" s="413"/>
      <c r="H39" s="413"/>
      <c r="I39" s="413"/>
      <c r="J39" s="413"/>
      <c r="K39" s="413"/>
      <c r="L39" s="413"/>
      <c r="M39" s="413"/>
      <c r="N39" s="413"/>
    </row>
    <row r="40" spans="1:14" x14ac:dyDescent="0.2">
      <c r="A40" s="413"/>
      <c r="B40" s="413"/>
      <c r="C40" s="413"/>
      <c r="D40" s="413"/>
      <c r="E40" s="413"/>
      <c r="F40" s="413"/>
      <c r="G40" s="413"/>
      <c r="H40" s="413"/>
      <c r="I40" s="413"/>
      <c r="J40" s="413"/>
      <c r="K40" s="413"/>
      <c r="L40" s="413"/>
      <c r="M40" s="413"/>
      <c r="N40" s="413"/>
    </row>
    <row r="41" spans="1:14" x14ac:dyDescent="0.2">
      <c r="A41" s="413"/>
      <c r="B41" s="413"/>
      <c r="C41" s="413"/>
      <c r="D41" s="413"/>
      <c r="E41" s="413"/>
      <c r="F41" s="413"/>
      <c r="G41" s="413"/>
      <c r="H41" s="413"/>
      <c r="I41" s="413"/>
      <c r="J41" s="413"/>
      <c r="K41" s="413"/>
      <c r="L41" s="413"/>
      <c r="M41" s="413"/>
      <c r="N41" s="413"/>
    </row>
    <row r="42" spans="1:14" x14ac:dyDescent="0.2">
      <c r="A42" s="413"/>
      <c r="B42" s="413"/>
      <c r="C42" s="413"/>
      <c r="D42" s="413"/>
      <c r="E42" s="413"/>
      <c r="F42" s="413"/>
      <c r="G42" s="413"/>
      <c r="H42" s="413"/>
      <c r="I42" s="413"/>
      <c r="J42" s="413"/>
      <c r="K42" s="413"/>
      <c r="L42" s="413"/>
      <c r="M42" s="413"/>
      <c r="N42" s="413"/>
    </row>
    <row r="43" spans="1:14" x14ac:dyDescent="0.2">
      <c r="A43" s="413"/>
      <c r="B43" s="413"/>
      <c r="C43" s="413"/>
      <c r="D43" s="413"/>
      <c r="E43" s="413"/>
      <c r="F43" s="413"/>
      <c r="G43" s="413"/>
      <c r="H43" s="413"/>
      <c r="I43" s="413"/>
      <c r="J43" s="413"/>
      <c r="K43" s="413"/>
      <c r="L43" s="413"/>
      <c r="M43" s="413"/>
      <c r="N43" s="413"/>
    </row>
    <row r="44" spans="1:14" x14ac:dyDescent="0.2">
      <c r="A44" s="413"/>
      <c r="B44" s="413"/>
      <c r="C44" s="413"/>
      <c r="D44" s="413"/>
      <c r="E44" s="413"/>
      <c r="F44" s="413"/>
      <c r="G44" s="413"/>
      <c r="H44" s="413"/>
      <c r="I44" s="413"/>
      <c r="J44" s="413"/>
      <c r="K44" s="413"/>
      <c r="L44" s="413"/>
      <c r="M44" s="413"/>
      <c r="N44" s="413"/>
    </row>
    <row r="45" spans="1:14" x14ac:dyDescent="0.2">
      <c r="A45" s="413"/>
      <c r="B45" s="413"/>
      <c r="C45" s="413"/>
      <c r="D45" s="413"/>
      <c r="E45" s="413"/>
      <c r="F45" s="413"/>
      <c r="G45" s="413"/>
      <c r="H45" s="66" t="s">
        <v>335</v>
      </c>
      <c r="J45" s="413"/>
      <c r="K45" s="413"/>
      <c r="L45" s="413"/>
      <c r="M45" s="413"/>
      <c r="N45" s="66" t="s">
        <v>335</v>
      </c>
    </row>
    <row r="46" spans="1:14" x14ac:dyDescent="0.2">
      <c r="A46" s="413"/>
      <c r="B46" s="413"/>
      <c r="C46" s="413"/>
      <c r="D46" s="413"/>
      <c r="E46" s="413"/>
      <c r="F46" s="413"/>
      <c r="G46" s="413"/>
      <c r="H46" s="413"/>
      <c r="I46" s="413"/>
      <c r="J46" s="413"/>
      <c r="K46" s="413"/>
      <c r="L46" s="413"/>
      <c r="M46" s="413"/>
      <c r="N46" s="413"/>
    </row>
  </sheetData>
  <phoneticPr fontId="16" type="noConversion"/>
  <hyperlinks>
    <hyperlink ref="N1" location="INHALT!A1" display="INHALT!A1" xr:uid="{7D543FB6-CB20-4479-97BE-67EAA226C224}"/>
  </hyperlinks>
  <printOptions horizontalCentered="1"/>
  <pageMargins left="0.59055118110236227" right="0.39370078740157483" top="0.59055118110236227" bottom="0.59055118110236227" header="0.27559055118110237" footer="0.23622047244094491"/>
  <pageSetup paperSize="9" scale="72" firstPageNumber="46" pageOrder="overThenDown" orientation="landscape" useFirstPageNumber="1" r:id="rId1"/>
  <headerFooter alignWithMargins="0">
    <oddFooter>Seite &amp;P</oddFooter>
  </headerFooter>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Q45"/>
  <sheetViews>
    <sheetView zoomScale="85" zoomScaleNormal="85" workbookViewId="0">
      <pane ySplit="5" topLeftCell="A6" activePane="bottomLeft" state="frozen"/>
      <selection activeCell="A80" sqref="A80:XFD80"/>
      <selection pane="bottomLeft" activeCell="N7" sqref="N7:N21"/>
    </sheetView>
  </sheetViews>
  <sheetFormatPr baseColWidth="10" defaultColWidth="11.42578125" defaultRowHeight="12.75" x14ac:dyDescent="0.2"/>
  <cols>
    <col min="1" max="1" width="6" style="32" customWidth="1"/>
    <col min="2" max="2" width="21.7109375" style="32" customWidth="1"/>
    <col min="3" max="4" width="6.42578125" style="17" bestFit="1" customWidth="1"/>
    <col min="5" max="5" width="6.140625" style="17" customWidth="1"/>
    <col min="6" max="6" width="6.42578125" style="17" bestFit="1" customWidth="1"/>
    <col min="7" max="7" width="6" style="17" customWidth="1"/>
    <col min="8" max="11" width="6.42578125" style="17" bestFit="1" customWidth="1"/>
    <col min="12" max="13" width="6.42578125" style="17" customWidth="1"/>
    <col min="14" max="14" width="10.85546875" style="17" customWidth="1"/>
    <col min="15" max="16384" width="11.42578125" style="17"/>
  </cols>
  <sheetData>
    <row r="1" spans="1:17" x14ac:dyDescent="0.2">
      <c r="A1" s="1058">
        <v>44012</v>
      </c>
      <c r="B1" s="413"/>
      <c r="C1" s="53"/>
      <c r="D1" s="53"/>
      <c r="E1" s="53"/>
      <c r="F1" s="53"/>
      <c r="G1" s="53"/>
      <c r="H1" s="53"/>
      <c r="I1" s="53"/>
      <c r="J1" s="53"/>
      <c r="K1" s="53"/>
      <c r="L1" s="53"/>
      <c r="M1" s="53"/>
      <c r="N1" s="1070" t="str">
        <f>HYPERLINK("[Kleinräumige Statistik Daten Prototyp.xlsx]INHALT!A1","zum Inhaltsverzeichnis")</f>
        <v>zum Inhaltsverzeichnis</v>
      </c>
    </row>
    <row r="2" spans="1:17" ht="15.75" x14ac:dyDescent="0.2">
      <c r="A2" s="174" t="str">
        <f>CONCATENATE("Entwicklung der Arbeitslosigkeit in der Stadt Ingolstadt ",C4," - ",M4," (Juni)")</f>
        <v>Entwicklung der Arbeitslosigkeit in der Stadt Ingolstadt 2010 - 2020 (Juni)</v>
      </c>
      <c r="B2" s="414"/>
      <c r="C2" s="55"/>
      <c r="D2" s="55"/>
      <c r="E2" s="55"/>
      <c r="F2" s="55"/>
      <c r="G2" s="55"/>
      <c r="H2" s="55"/>
      <c r="I2" s="55"/>
      <c r="J2" s="55"/>
      <c r="K2" s="55"/>
      <c r="L2" s="55"/>
      <c r="M2" s="55"/>
      <c r="N2" s="55"/>
    </row>
    <row r="3" spans="1:17" x14ac:dyDescent="0.2">
      <c r="A3" s="414"/>
      <c r="B3" s="414"/>
      <c r="C3" s="55"/>
      <c r="D3" s="55"/>
      <c r="E3" s="55"/>
      <c r="F3" s="55"/>
      <c r="G3" s="55"/>
      <c r="H3" s="55"/>
      <c r="I3" s="55"/>
      <c r="J3" s="55"/>
      <c r="K3" s="55"/>
      <c r="L3" s="55"/>
      <c r="M3" s="55"/>
      <c r="N3" s="66" t="s">
        <v>509</v>
      </c>
    </row>
    <row r="4" spans="1:17" ht="67.5" customHeight="1" x14ac:dyDescent="0.2">
      <c r="A4" s="671" t="s">
        <v>203</v>
      </c>
      <c r="B4" s="551" t="s">
        <v>172</v>
      </c>
      <c r="C4" s="563">
        <f t="shared" ref="C4:K4" si="0">D4-1</f>
        <v>2010</v>
      </c>
      <c r="D4" s="563">
        <f t="shared" si="0"/>
        <v>2011</v>
      </c>
      <c r="E4" s="563">
        <f t="shared" si="0"/>
        <v>2012</v>
      </c>
      <c r="F4" s="563">
        <f t="shared" si="0"/>
        <v>2013</v>
      </c>
      <c r="G4" s="563">
        <f t="shared" si="0"/>
        <v>2014</v>
      </c>
      <c r="H4" s="563">
        <f t="shared" si="0"/>
        <v>2015</v>
      </c>
      <c r="I4" s="563">
        <f t="shared" si="0"/>
        <v>2016</v>
      </c>
      <c r="J4" s="563">
        <f t="shared" si="0"/>
        <v>2017</v>
      </c>
      <c r="K4" s="563">
        <f t="shared" si="0"/>
        <v>2018</v>
      </c>
      <c r="L4" s="563">
        <f>M4-1</f>
        <v>2019</v>
      </c>
      <c r="M4" s="930">
        <f>YEAR(A1)</f>
        <v>2020</v>
      </c>
      <c r="N4" s="570" t="str">
        <f>CONCATENATE("absolute
Veränder-ung ",C4,"-",M4)</f>
        <v>absolute
Veränder-ung 2010-2020</v>
      </c>
      <c r="O4" s="165"/>
    </row>
    <row r="5" spans="1:17" x14ac:dyDescent="0.2">
      <c r="A5" s="672"/>
      <c r="B5" s="553"/>
      <c r="C5" s="564" t="s">
        <v>224</v>
      </c>
      <c r="D5" s="564" t="s">
        <v>224</v>
      </c>
      <c r="E5" s="564" t="s">
        <v>224</v>
      </c>
      <c r="F5" s="564" t="s">
        <v>224</v>
      </c>
      <c r="G5" s="564" t="s">
        <v>224</v>
      </c>
      <c r="H5" s="564" t="s">
        <v>224</v>
      </c>
      <c r="I5" s="564" t="s">
        <v>224</v>
      </c>
      <c r="J5" s="564" t="s">
        <v>224</v>
      </c>
      <c r="K5" s="564" t="s">
        <v>224</v>
      </c>
      <c r="L5" s="564" t="s">
        <v>224</v>
      </c>
      <c r="M5" s="565" t="s">
        <v>224</v>
      </c>
      <c r="N5" s="565" t="s">
        <v>224</v>
      </c>
      <c r="O5" s="165"/>
    </row>
    <row r="6" spans="1:17" ht="13.15" customHeight="1" x14ac:dyDescent="0.2">
      <c r="A6" s="227"/>
      <c r="B6" s="227"/>
      <c r="C6" s="567"/>
      <c r="D6" s="566"/>
      <c r="E6" s="566"/>
      <c r="F6" s="566"/>
      <c r="G6" s="566"/>
      <c r="H6" s="566"/>
      <c r="I6" s="566"/>
      <c r="J6" s="566"/>
      <c r="K6" s="566"/>
      <c r="L6" s="53"/>
      <c r="M6" s="53"/>
      <c r="N6" s="568"/>
    </row>
    <row r="7" spans="1:17" ht="13.15" customHeight="1" x14ac:dyDescent="0.2">
      <c r="A7" s="85">
        <v>1</v>
      </c>
      <c r="B7" s="86" t="s">
        <v>2</v>
      </c>
      <c r="C7" s="130">
        <v>265</v>
      </c>
      <c r="D7" s="69">
        <v>240</v>
      </c>
      <c r="E7" s="69">
        <v>265</v>
      </c>
      <c r="F7" s="69">
        <v>250</v>
      </c>
      <c r="G7" s="69">
        <v>285</v>
      </c>
      <c r="H7" s="69">
        <v>270</v>
      </c>
      <c r="I7" s="69">
        <v>230</v>
      </c>
      <c r="J7" s="69">
        <v>275</v>
      </c>
      <c r="K7" s="69">
        <v>235</v>
      </c>
      <c r="L7" s="277">
        <v>260</v>
      </c>
      <c r="M7" s="277">
        <v>425</v>
      </c>
      <c r="N7" s="877">
        <v>160</v>
      </c>
      <c r="Q7" s="20"/>
    </row>
    <row r="8" spans="1:17" ht="13.15" customHeight="1" x14ac:dyDescent="0.2">
      <c r="A8" s="85">
        <v>2</v>
      </c>
      <c r="B8" s="86" t="s">
        <v>6</v>
      </c>
      <c r="C8" s="130">
        <v>690</v>
      </c>
      <c r="D8" s="69">
        <v>565</v>
      </c>
      <c r="E8" s="69">
        <v>650</v>
      </c>
      <c r="F8" s="69">
        <v>565</v>
      </c>
      <c r="G8" s="69">
        <v>610</v>
      </c>
      <c r="H8" s="69">
        <v>555</v>
      </c>
      <c r="I8" s="69">
        <v>530</v>
      </c>
      <c r="J8" s="69">
        <v>525</v>
      </c>
      <c r="K8" s="100">
        <v>520</v>
      </c>
      <c r="L8" s="677">
        <v>495</v>
      </c>
      <c r="M8" s="677">
        <v>695</v>
      </c>
      <c r="N8" s="877">
        <v>5</v>
      </c>
      <c r="Q8" s="20"/>
    </row>
    <row r="9" spans="1:17" ht="13.15" customHeight="1" x14ac:dyDescent="0.2">
      <c r="A9" s="85">
        <v>3</v>
      </c>
      <c r="B9" s="86" t="s">
        <v>10</v>
      </c>
      <c r="C9" s="130">
        <v>640</v>
      </c>
      <c r="D9" s="69">
        <v>520</v>
      </c>
      <c r="E9" s="69">
        <v>560</v>
      </c>
      <c r="F9" s="69">
        <v>555</v>
      </c>
      <c r="G9" s="69">
        <v>600</v>
      </c>
      <c r="H9" s="69">
        <v>525</v>
      </c>
      <c r="I9" s="69">
        <v>490</v>
      </c>
      <c r="J9" s="69">
        <v>535</v>
      </c>
      <c r="K9" s="100">
        <v>480</v>
      </c>
      <c r="L9" s="677">
        <v>500</v>
      </c>
      <c r="M9" s="677">
        <v>765</v>
      </c>
      <c r="N9" s="877">
        <v>125</v>
      </c>
      <c r="Q9" s="20"/>
    </row>
    <row r="10" spans="1:17" ht="13.15" customHeight="1" x14ac:dyDescent="0.2">
      <c r="A10" s="85">
        <v>4</v>
      </c>
      <c r="B10" s="86" t="s">
        <v>3</v>
      </c>
      <c r="C10" s="130">
        <v>365</v>
      </c>
      <c r="D10" s="69">
        <v>290</v>
      </c>
      <c r="E10" s="69">
        <v>325</v>
      </c>
      <c r="F10" s="69">
        <v>310</v>
      </c>
      <c r="G10" s="69">
        <v>305</v>
      </c>
      <c r="H10" s="69">
        <v>290</v>
      </c>
      <c r="I10" s="69">
        <v>275</v>
      </c>
      <c r="J10" s="69">
        <v>295</v>
      </c>
      <c r="K10" s="100">
        <v>270</v>
      </c>
      <c r="L10" s="677">
        <v>280</v>
      </c>
      <c r="M10" s="677">
        <v>420</v>
      </c>
      <c r="N10" s="877">
        <v>55</v>
      </c>
      <c r="Q10" s="20"/>
    </row>
    <row r="11" spans="1:17" ht="13.15" customHeight="1" x14ac:dyDescent="0.2">
      <c r="A11" s="85">
        <v>5</v>
      </c>
      <c r="B11" s="86" t="s">
        <v>7</v>
      </c>
      <c r="C11" s="130">
        <v>125</v>
      </c>
      <c r="D11" s="69">
        <v>95</v>
      </c>
      <c r="E11" s="69">
        <v>100</v>
      </c>
      <c r="F11" s="69">
        <v>90</v>
      </c>
      <c r="G11" s="69">
        <v>100</v>
      </c>
      <c r="H11" s="69">
        <v>85</v>
      </c>
      <c r="I11" s="69">
        <v>100</v>
      </c>
      <c r="J11" s="69">
        <v>85</v>
      </c>
      <c r="K11" s="100">
        <v>110</v>
      </c>
      <c r="L11" s="677">
        <v>105</v>
      </c>
      <c r="M11" s="677">
        <v>150</v>
      </c>
      <c r="N11" s="877">
        <v>25</v>
      </c>
      <c r="Q11" s="20"/>
    </row>
    <row r="12" spans="1:17" ht="13.15" customHeight="1" x14ac:dyDescent="0.2">
      <c r="A12" s="85">
        <v>6</v>
      </c>
      <c r="B12" s="86" t="s">
        <v>11</v>
      </c>
      <c r="C12" s="130">
        <v>35</v>
      </c>
      <c r="D12" s="69">
        <v>30</v>
      </c>
      <c r="E12" s="69">
        <v>30</v>
      </c>
      <c r="F12" s="69">
        <v>30</v>
      </c>
      <c r="G12" s="69">
        <v>35</v>
      </c>
      <c r="H12" s="69">
        <v>30</v>
      </c>
      <c r="I12" s="69">
        <v>35</v>
      </c>
      <c r="J12" s="69">
        <v>45</v>
      </c>
      <c r="K12" s="100">
        <v>35</v>
      </c>
      <c r="L12" s="677">
        <v>40</v>
      </c>
      <c r="M12" s="677">
        <v>80</v>
      </c>
      <c r="N12" s="877">
        <v>45</v>
      </c>
      <c r="Q12" s="20"/>
    </row>
    <row r="13" spans="1:17" ht="13.15" customHeight="1" x14ac:dyDescent="0.2">
      <c r="A13" s="85">
        <v>7</v>
      </c>
      <c r="B13" s="86" t="s">
        <v>4</v>
      </c>
      <c r="C13" s="130">
        <v>35</v>
      </c>
      <c r="D13" s="69">
        <v>35</v>
      </c>
      <c r="E13" s="69">
        <v>35</v>
      </c>
      <c r="F13" s="69">
        <v>30</v>
      </c>
      <c r="G13" s="69">
        <v>40</v>
      </c>
      <c r="H13" s="69">
        <v>30</v>
      </c>
      <c r="I13" s="69">
        <v>30</v>
      </c>
      <c r="J13" s="69">
        <v>35</v>
      </c>
      <c r="K13" s="100">
        <v>30</v>
      </c>
      <c r="L13" s="677">
        <v>35</v>
      </c>
      <c r="M13" s="677">
        <v>65</v>
      </c>
      <c r="N13" s="877">
        <v>30</v>
      </c>
      <c r="Q13" s="20"/>
    </row>
    <row r="14" spans="1:17" ht="13.15" customHeight="1" x14ac:dyDescent="0.2">
      <c r="A14" s="85">
        <v>8</v>
      </c>
      <c r="B14" s="86" t="s">
        <v>5</v>
      </c>
      <c r="C14" s="130">
        <v>85</v>
      </c>
      <c r="D14" s="69">
        <v>50</v>
      </c>
      <c r="E14" s="69">
        <v>65</v>
      </c>
      <c r="F14" s="69">
        <v>55</v>
      </c>
      <c r="G14" s="69">
        <v>65</v>
      </c>
      <c r="H14" s="69">
        <v>75</v>
      </c>
      <c r="I14" s="69">
        <v>50</v>
      </c>
      <c r="J14" s="69">
        <v>65</v>
      </c>
      <c r="K14" s="100">
        <v>70</v>
      </c>
      <c r="L14" s="677">
        <v>75</v>
      </c>
      <c r="M14" s="677">
        <v>105</v>
      </c>
      <c r="N14" s="877">
        <v>20</v>
      </c>
      <c r="Q14" s="20"/>
    </row>
    <row r="15" spans="1:17" ht="13.15" customHeight="1" x14ac:dyDescent="0.2">
      <c r="A15" s="85">
        <v>9</v>
      </c>
      <c r="B15" s="86" t="s">
        <v>8</v>
      </c>
      <c r="C15" s="130">
        <v>80</v>
      </c>
      <c r="D15" s="69">
        <v>65</v>
      </c>
      <c r="E15" s="69">
        <v>65</v>
      </c>
      <c r="F15" s="69">
        <v>65</v>
      </c>
      <c r="G15" s="69">
        <v>80</v>
      </c>
      <c r="H15" s="69">
        <v>70</v>
      </c>
      <c r="I15" s="69">
        <v>70</v>
      </c>
      <c r="J15" s="69">
        <v>75</v>
      </c>
      <c r="K15" s="100">
        <v>75</v>
      </c>
      <c r="L15" s="677">
        <v>60</v>
      </c>
      <c r="M15" s="677">
        <v>115</v>
      </c>
      <c r="N15" s="877">
        <v>35</v>
      </c>
      <c r="Q15" s="20"/>
    </row>
    <row r="16" spans="1:17" ht="13.15" customHeight="1" x14ac:dyDescent="0.2">
      <c r="A16" s="85">
        <v>10</v>
      </c>
      <c r="B16" s="86" t="s">
        <v>9</v>
      </c>
      <c r="C16" s="130">
        <v>105</v>
      </c>
      <c r="D16" s="69">
        <v>80</v>
      </c>
      <c r="E16" s="69">
        <v>75</v>
      </c>
      <c r="F16" s="69">
        <v>65</v>
      </c>
      <c r="G16" s="69">
        <v>70</v>
      </c>
      <c r="H16" s="69">
        <v>55</v>
      </c>
      <c r="I16" s="69">
        <v>65</v>
      </c>
      <c r="J16" s="69">
        <v>65</v>
      </c>
      <c r="K16" s="100">
        <v>55</v>
      </c>
      <c r="L16" s="677">
        <v>60</v>
      </c>
      <c r="M16" s="677">
        <v>125</v>
      </c>
      <c r="N16" s="877">
        <v>20</v>
      </c>
      <c r="Q16" s="20"/>
    </row>
    <row r="17" spans="1:17" ht="13.15" customHeight="1" x14ac:dyDescent="0.2">
      <c r="A17" s="85">
        <v>11</v>
      </c>
      <c r="B17" s="86" t="s">
        <v>93</v>
      </c>
      <c r="C17" s="130">
        <v>115</v>
      </c>
      <c r="D17" s="69">
        <v>105</v>
      </c>
      <c r="E17" s="69">
        <v>95</v>
      </c>
      <c r="F17" s="69">
        <v>85</v>
      </c>
      <c r="G17" s="69">
        <v>105</v>
      </c>
      <c r="H17" s="69">
        <v>125</v>
      </c>
      <c r="I17" s="69">
        <v>125</v>
      </c>
      <c r="J17" s="69">
        <v>130</v>
      </c>
      <c r="K17" s="100">
        <v>130</v>
      </c>
      <c r="L17" s="677">
        <v>140</v>
      </c>
      <c r="M17" s="677">
        <v>190</v>
      </c>
      <c r="N17" s="877">
        <v>75</v>
      </c>
      <c r="Q17" s="20"/>
    </row>
    <row r="18" spans="1:17" ht="13.15" customHeight="1" x14ac:dyDescent="0.2">
      <c r="A18" s="85">
        <v>12</v>
      </c>
      <c r="B18" s="86" t="s">
        <v>165</v>
      </c>
      <c r="C18" s="130">
        <v>225</v>
      </c>
      <c r="D18" s="69">
        <v>210</v>
      </c>
      <c r="E18" s="69">
        <v>215</v>
      </c>
      <c r="F18" s="69">
        <v>200</v>
      </c>
      <c r="G18" s="69">
        <v>215</v>
      </c>
      <c r="H18" s="69">
        <v>220</v>
      </c>
      <c r="I18" s="69">
        <v>195</v>
      </c>
      <c r="J18" s="69">
        <v>205</v>
      </c>
      <c r="K18" s="100">
        <v>200</v>
      </c>
      <c r="L18" s="677">
        <v>210</v>
      </c>
      <c r="M18" s="677">
        <v>300</v>
      </c>
      <c r="N18" s="877">
        <v>75</v>
      </c>
      <c r="Q18" s="20"/>
    </row>
    <row r="19" spans="1:17" ht="13.15" customHeight="1" x14ac:dyDescent="0.2">
      <c r="A19" s="87"/>
      <c r="B19" s="231" t="s">
        <v>403</v>
      </c>
      <c r="C19" s="130">
        <v>90</v>
      </c>
      <c r="D19" s="69">
        <v>90</v>
      </c>
      <c r="E19" s="69">
        <v>105</v>
      </c>
      <c r="F19" s="69">
        <v>100</v>
      </c>
      <c r="G19" s="69">
        <v>90</v>
      </c>
      <c r="H19" s="69">
        <v>25</v>
      </c>
      <c r="I19" s="69">
        <v>25</v>
      </c>
      <c r="J19" s="69">
        <v>30</v>
      </c>
      <c r="K19" s="69" t="s">
        <v>396</v>
      </c>
      <c r="L19" s="277" t="s">
        <v>396</v>
      </c>
      <c r="M19" s="277">
        <v>15</v>
      </c>
      <c r="N19" s="877"/>
      <c r="Q19" s="20"/>
    </row>
    <row r="20" spans="1:17" ht="13.15" customHeight="1" x14ac:dyDescent="0.2">
      <c r="A20" s="87"/>
      <c r="B20" s="231"/>
      <c r="C20" s="71"/>
      <c r="D20" s="71"/>
      <c r="E20" s="71"/>
      <c r="F20" s="71"/>
      <c r="G20" s="71"/>
      <c r="H20" s="71"/>
      <c r="I20" s="71"/>
      <c r="J20" s="71"/>
      <c r="K20" s="71"/>
      <c r="L20" s="876"/>
      <c r="M20" s="876"/>
      <c r="N20" s="879"/>
      <c r="Q20" s="20"/>
    </row>
    <row r="21" spans="1:17" ht="13.15" customHeight="1" x14ac:dyDescent="0.2">
      <c r="A21" s="87"/>
      <c r="B21" s="231" t="s">
        <v>20</v>
      </c>
      <c r="C21" s="131">
        <v>2855</v>
      </c>
      <c r="D21" s="71">
        <v>2385</v>
      </c>
      <c r="E21" s="71">
        <v>2590</v>
      </c>
      <c r="F21" s="71">
        <v>2405</v>
      </c>
      <c r="G21" s="71">
        <v>2600</v>
      </c>
      <c r="H21" s="71">
        <v>2355</v>
      </c>
      <c r="I21" s="71">
        <v>2220</v>
      </c>
      <c r="J21" s="71">
        <v>2365</v>
      </c>
      <c r="K21" s="71">
        <v>2210</v>
      </c>
      <c r="L21" s="676">
        <v>2265</v>
      </c>
      <c r="M21" s="676">
        <v>3445</v>
      </c>
      <c r="N21" s="877">
        <v>590</v>
      </c>
      <c r="Q21" s="20"/>
    </row>
    <row r="22" spans="1:17" ht="13.15" customHeight="1" x14ac:dyDescent="0.2">
      <c r="A22" s="559"/>
      <c r="B22" s="559"/>
      <c r="C22" s="72"/>
      <c r="D22" s="72"/>
      <c r="E22" s="72"/>
      <c r="F22" s="72"/>
      <c r="G22" s="72"/>
      <c r="H22" s="72"/>
      <c r="I22" s="72"/>
      <c r="J22" s="72"/>
      <c r="K22" s="72"/>
      <c r="L22" s="72"/>
      <c r="M22" s="72"/>
      <c r="N22" s="72"/>
    </row>
    <row r="23" spans="1:17" x14ac:dyDescent="0.2">
      <c r="A23" s="414"/>
      <c r="B23" s="414"/>
      <c r="C23" s="55"/>
      <c r="D23" s="55"/>
      <c r="E23" s="55"/>
      <c r="F23" s="55"/>
      <c r="G23" s="55"/>
      <c r="H23" s="55"/>
      <c r="I23" s="55"/>
      <c r="J23" s="55"/>
      <c r="K23" s="55"/>
      <c r="L23" s="55"/>
      <c r="M23" s="55"/>
      <c r="N23" s="55"/>
    </row>
    <row r="24" spans="1:17" x14ac:dyDescent="0.2">
      <c r="A24" s="425" t="s">
        <v>304</v>
      </c>
      <c r="B24" s="414"/>
      <c r="C24" s="55"/>
      <c r="D24" s="55"/>
      <c r="E24" s="55"/>
      <c r="F24" s="55"/>
      <c r="G24" s="55"/>
      <c r="H24" s="55"/>
      <c r="I24" s="55"/>
      <c r="J24" s="55"/>
      <c r="K24" s="55"/>
      <c r="L24" s="55"/>
      <c r="M24" s="55"/>
      <c r="N24" s="569" t="s">
        <v>312</v>
      </c>
    </row>
    <row r="25" spans="1:17" x14ac:dyDescent="0.2">
      <c r="A25" s="1069" t="str">
        <f>CONCATENATE("Veränderung der Arbeitslosigkeit in den Stadtbezirken ",C4,"-",M4)</f>
        <v>Veränderung der Arbeitslosigkeit in den Stadtbezirken 2010-2020</v>
      </c>
      <c r="B25" s="414"/>
      <c r="C25" s="55"/>
      <c r="D25" s="55"/>
      <c r="E25" s="55"/>
      <c r="F25" s="55"/>
      <c r="G25" s="55"/>
      <c r="H25" s="55"/>
      <c r="I25" s="55"/>
      <c r="J25" s="55"/>
      <c r="K25" s="55"/>
      <c r="L25" s="55"/>
      <c r="M25" s="55"/>
      <c r="N25" s="55"/>
    </row>
    <row r="26" spans="1:17" x14ac:dyDescent="0.2">
      <c r="A26" s="413"/>
      <c r="B26" s="413"/>
      <c r="C26" s="53"/>
      <c r="D26" s="53"/>
      <c r="E26" s="53"/>
      <c r="F26" s="53"/>
      <c r="G26" s="53"/>
      <c r="H26" s="53"/>
      <c r="I26" s="53"/>
      <c r="J26" s="53"/>
      <c r="K26" s="53"/>
      <c r="L26" s="53"/>
      <c r="M26" s="53"/>
      <c r="N26" s="53"/>
    </row>
    <row r="27" spans="1:17" x14ac:dyDescent="0.2">
      <c r="A27" s="413"/>
      <c r="B27" s="413"/>
      <c r="C27" s="53"/>
      <c r="D27" s="53"/>
      <c r="E27" s="53"/>
      <c r="F27" s="53"/>
      <c r="G27" s="53"/>
      <c r="H27" s="53"/>
      <c r="I27" s="53"/>
      <c r="J27" s="53"/>
      <c r="K27" s="53"/>
      <c r="L27" s="53"/>
      <c r="M27" s="53"/>
      <c r="N27" s="53"/>
    </row>
    <row r="28" spans="1:17" x14ac:dyDescent="0.2">
      <c r="A28" s="413"/>
      <c r="B28" s="413"/>
      <c r="C28" s="53"/>
      <c r="D28" s="53"/>
      <c r="E28" s="53"/>
      <c r="F28" s="53"/>
      <c r="G28" s="53"/>
      <c r="H28" s="53"/>
      <c r="I28" s="53"/>
      <c r="J28" s="53"/>
      <c r="K28" s="53"/>
      <c r="L28" s="53"/>
      <c r="M28" s="53"/>
      <c r="N28" s="53"/>
    </row>
    <row r="29" spans="1:17" x14ac:dyDescent="0.2">
      <c r="A29" s="413"/>
      <c r="B29" s="413"/>
      <c r="C29" s="53"/>
      <c r="D29" s="53"/>
      <c r="E29" s="53"/>
      <c r="F29" s="53"/>
      <c r="G29" s="53"/>
      <c r="H29" s="53"/>
      <c r="I29" s="53"/>
      <c r="J29" s="53"/>
      <c r="K29" s="53"/>
      <c r="L29" s="53"/>
      <c r="M29" s="53"/>
      <c r="N29" s="53"/>
    </row>
    <row r="30" spans="1:17" x14ac:dyDescent="0.2">
      <c r="A30" s="413"/>
      <c r="B30" s="413"/>
      <c r="C30" s="53"/>
      <c r="D30" s="53"/>
      <c r="E30" s="53"/>
      <c r="F30" s="53"/>
      <c r="G30" s="53"/>
      <c r="H30" s="53"/>
      <c r="I30" s="53"/>
      <c r="J30" s="53"/>
      <c r="K30" s="53"/>
      <c r="L30" s="53"/>
      <c r="M30" s="53"/>
      <c r="N30" s="53"/>
    </row>
    <row r="31" spans="1:17" x14ac:dyDescent="0.2">
      <c r="A31" s="413"/>
      <c r="B31" s="413"/>
      <c r="C31" s="53"/>
      <c r="D31" s="53"/>
      <c r="E31" s="53"/>
      <c r="F31" s="53"/>
      <c r="G31" s="53"/>
      <c r="H31" s="53"/>
      <c r="I31" s="53"/>
      <c r="J31" s="53"/>
      <c r="K31" s="53"/>
      <c r="L31" s="53"/>
      <c r="M31" s="53"/>
      <c r="N31" s="53"/>
    </row>
    <row r="32" spans="1:17" x14ac:dyDescent="0.2">
      <c r="A32" s="413"/>
      <c r="B32" s="413"/>
      <c r="C32" s="53"/>
      <c r="D32" s="53"/>
      <c r="E32" s="53"/>
      <c r="F32" s="53"/>
      <c r="G32" s="53"/>
      <c r="H32" s="53"/>
      <c r="I32" s="53"/>
      <c r="J32" s="53"/>
      <c r="K32" s="53"/>
      <c r="L32" s="53"/>
      <c r="M32" s="53"/>
      <c r="N32" s="53"/>
    </row>
    <row r="33" spans="1:14" x14ac:dyDescent="0.2">
      <c r="A33" s="413"/>
      <c r="B33" s="413"/>
      <c r="C33" s="53"/>
      <c r="D33" s="53"/>
      <c r="E33" s="53"/>
      <c r="F33" s="53"/>
      <c r="G33" s="53"/>
      <c r="H33" s="53"/>
      <c r="I33" s="53"/>
      <c r="J33" s="53"/>
      <c r="K33" s="53"/>
      <c r="L33" s="53"/>
      <c r="M33" s="53"/>
      <c r="N33" s="53"/>
    </row>
    <row r="34" spans="1:14" x14ac:dyDescent="0.2">
      <c r="A34" s="413"/>
      <c r="B34" s="413"/>
      <c r="C34" s="53"/>
      <c r="D34" s="53"/>
      <c r="E34" s="53"/>
      <c r="F34" s="53"/>
      <c r="G34" s="53"/>
      <c r="H34" s="53"/>
      <c r="I34" s="53"/>
      <c r="J34" s="53"/>
      <c r="K34" s="53"/>
      <c r="L34" s="53"/>
      <c r="M34" s="53"/>
      <c r="N34" s="53"/>
    </row>
    <row r="35" spans="1:14" x14ac:dyDescent="0.2">
      <c r="A35" s="413"/>
      <c r="B35" s="413"/>
      <c r="C35" s="53"/>
      <c r="D35" s="53"/>
      <c r="E35" s="53"/>
      <c r="F35" s="53"/>
      <c r="G35" s="53"/>
      <c r="H35" s="53"/>
      <c r="I35" s="53"/>
      <c r="J35" s="53"/>
      <c r="K35" s="53"/>
      <c r="L35" s="53"/>
      <c r="M35" s="53"/>
      <c r="N35" s="53"/>
    </row>
    <row r="36" spans="1:14" x14ac:dyDescent="0.2">
      <c r="A36" s="413"/>
      <c r="B36" s="413"/>
      <c r="C36" s="53"/>
      <c r="D36" s="53"/>
      <c r="E36" s="53"/>
      <c r="F36" s="53"/>
      <c r="G36" s="53"/>
      <c r="H36" s="53"/>
      <c r="I36" s="53"/>
      <c r="J36" s="53"/>
      <c r="K36" s="53"/>
      <c r="L36" s="53"/>
      <c r="M36" s="53"/>
      <c r="N36" s="53"/>
    </row>
    <row r="37" spans="1:14" x14ac:dyDescent="0.2">
      <c r="A37" s="413"/>
      <c r="B37" s="413"/>
      <c r="C37" s="53"/>
      <c r="D37" s="53"/>
      <c r="E37" s="53"/>
      <c r="F37" s="53"/>
      <c r="G37" s="53"/>
      <c r="H37" s="53"/>
      <c r="I37" s="53"/>
      <c r="J37" s="53"/>
      <c r="K37" s="53"/>
      <c r="L37" s="53"/>
      <c r="M37" s="53"/>
      <c r="N37" s="53"/>
    </row>
    <row r="38" spans="1:14" x14ac:dyDescent="0.2">
      <c r="A38" s="413"/>
      <c r="B38" s="413"/>
      <c r="C38" s="53"/>
      <c r="D38" s="53"/>
      <c r="E38" s="53"/>
      <c r="F38" s="53"/>
      <c r="G38" s="53"/>
      <c r="H38" s="53"/>
      <c r="I38" s="53"/>
      <c r="J38" s="53"/>
      <c r="K38" s="53"/>
      <c r="L38" s="53"/>
      <c r="M38" s="53"/>
      <c r="N38" s="53"/>
    </row>
    <row r="39" spans="1:14" x14ac:dyDescent="0.2">
      <c r="A39" s="413"/>
      <c r="B39" s="413"/>
      <c r="C39" s="53"/>
      <c r="D39" s="53"/>
      <c r="E39" s="53"/>
      <c r="F39" s="53"/>
      <c r="G39" s="53"/>
      <c r="H39" s="53"/>
      <c r="I39" s="53"/>
      <c r="J39" s="53"/>
      <c r="K39" s="53"/>
      <c r="L39" s="53"/>
      <c r="M39" s="53"/>
      <c r="N39" s="53"/>
    </row>
    <row r="40" spans="1:14" x14ac:dyDescent="0.2">
      <c r="A40" s="413"/>
      <c r="B40" s="413"/>
      <c r="C40" s="53"/>
      <c r="D40" s="53"/>
      <c r="E40" s="53"/>
      <c r="F40" s="53"/>
      <c r="G40" s="53"/>
      <c r="H40" s="53"/>
      <c r="I40" s="53"/>
      <c r="J40" s="53"/>
      <c r="K40" s="53"/>
      <c r="L40" s="53"/>
      <c r="M40" s="53"/>
      <c r="N40" s="53"/>
    </row>
    <row r="41" spans="1:14" x14ac:dyDescent="0.2">
      <c r="A41" s="413"/>
      <c r="B41" s="413"/>
      <c r="C41" s="53"/>
      <c r="D41" s="53"/>
      <c r="E41" s="53"/>
      <c r="F41" s="53"/>
      <c r="G41" s="53"/>
      <c r="H41" s="53"/>
      <c r="I41" s="53"/>
      <c r="J41" s="53"/>
      <c r="K41" s="53"/>
      <c r="L41" s="53"/>
      <c r="M41" s="53"/>
      <c r="N41" s="53"/>
    </row>
    <row r="42" spans="1:14" x14ac:dyDescent="0.2">
      <c r="A42" s="413"/>
      <c r="B42" s="413"/>
      <c r="C42" s="53"/>
      <c r="D42" s="53"/>
      <c r="E42" s="53"/>
      <c r="F42" s="53"/>
      <c r="G42" s="53"/>
      <c r="H42" s="53"/>
      <c r="I42" s="53"/>
      <c r="J42" s="53"/>
      <c r="K42" s="53"/>
      <c r="L42" s="53"/>
      <c r="M42" s="53"/>
      <c r="N42" s="53"/>
    </row>
    <row r="43" spans="1:14" x14ac:dyDescent="0.2">
      <c r="A43" s="413"/>
      <c r="B43" s="413"/>
      <c r="C43" s="53"/>
      <c r="D43" s="53"/>
      <c r="E43" s="53"/>
      <c r="F43" s="53"/>
      <c r="G43" s="53"/>
      <c r="H43" s="53"/>
      <c r="I43" s="53"/>
      <c r="J43" s="53"/>
      <c r="K43" s="53"/>
      <c r="L43" s="53"/>
      <c r="M43" s="53"/>
      <c r="N43" s="53"/>
    </row>
    <row r="44" spans="1:14" x14ac:dyDescent="0.2">
      <c r="A44" s="413"/>
      <c r="B44" s="413"/>
      <c r="C44" s="53"/>
      <c r="D44" s="53"/>
      <c r="E44" s="53"/>
      <c r="F44" s="53"/>
      <c r="G44" s="53"/>
      <c r="H44" s="53"/>
      <c r="I44" s="53"/>
      <c r="J44" s="53"/>
      <c r="K44" s="53"/>
      <c r="L44" s="53"/>
      <c r="M44" s="53"/>
      <c r="N44" s="66" t="s">
        <v>335</v>
      </c>
    </row>
    <row r="45" spans="1:14" x14ac:dyDescent="0.2">
      <c r="A45" s="413"/>
      <c r="B45" s="413"/>
      <c r="C45" s="53"/>
      <c r="D45" s="53"/>
      <c r="E45" s="53"/>
      <c r="F45" s="53"/>
      <c r="G45" s="53"/>
      <c r="H45" s="53"/>
      <c r="I45" s="53"/>
      <c r="J45" s="53"/>
      <c r="K45" s="53"/>
      <c r="L45" s="53"/>
      <c r="M45" s="53"/>
      <c r="N45" s="53"/>
    </row>
  </sheetData>
  <phoneticPr fontId="16" type="noConversion"/>
  <hyperlinks>
    <hyperlink ref="N1" location="INHALT!A1" display="INHALT!A1" xr:uid="{E5D48BDC-386E-4FF5-A4A8-FF1C77167BB2}"/>
  </hyperlinks>
  <printOptions horizontalCentered="1"/>
  <pageMargins left="0.59055118110236227" right="0.39370078740157483" top="0.59055118110236227" bottom="0.59055118110236227" header="0.39370078740157483" footer="0.39370078740157483"/>
  <pageSetup paperSize="9" scale="72" firstPageNumber="50" orientation="landscape" useFirstPageNumber="1" r:id="rId1"/>
  <headerFooter alignWithMargins="0">
    <oddFooter>&amp;CSeite &amp;P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M34"/>
  <sheetViews>
    <sheetView zoomScale="85" zoomScaleNormal="85" workbookViewId="0">
      <pane xSplit="2" ySplit="6" topLeftCell="C7" activePane="bottomRight" state="frozen"/>
      <selection activeCell="A80" sqref="A80:XFD80"/>
      <selection pane="topRight" activeCell="A80" sqref="A80:XFD80"/>
      <selection pane="bottomLeft" activeCell="A80" sqref="A80:XFD80"/>
      <selection pane="bottomRight" activeCell="K12" sqref="K12"/>
    </sheetView>
  </sheetViews>
  <sheetFormatPr baseColWidth="10" defaultRowHeight="12.75" x14ac:dyDescent="0.2"/>
  <cols>
    <col min="1" max="1" width="6.140625" customWidth="1"/>
    <col min="2" max="2" width="22.7109375" customWidth="1"/>
    <col min="3" max="3" width="8.28515625" bestFit="1" customWidth="1"/>
    <col min="4" max="4" width="9.140625" customWidth="1"/>
    <col min="5" max="5" width="11.140625" customWidth="1"/>
    <col min="6" max="6" width="11.42578125" customWidth="1"/>
    <col min="7" max="7" width="10.7109375" bestFit="1" customWidth="1"/>
    <col min="8" max="9" width="10.5703125" customWidth="1"/>
    <col min="10" max="10" width="10.85546875" customWidth="1"/>
    <col min="12" max="12" width="6.85546875" customWidth="1"/>
    <col min="13" max="13" width="3.28515625" customWidth="1"/>
  </cols>
  <sheetData>
    <row r="1" spans="1:13" x14ac:dyDescent="0.2">
      <c r="A1" s="1055">
        <v>44012</v>
      </c>
      <c r="B1" s="53"/>
      <c r="C1" s="53"/>
      <c r="D1" s="53"/>
      <c r="E1" s="53"/>
      <c r="F1" s="53"/>
      <c r="G1" s="53"/>
      <c r="H1" s="53"/>
      <c r="I1" s="53"/>
      <c r="J1" s="53"/>
      <c r="K1" s="53"/>
      <c r="L1" s="1070" t="str">
        <f>HYPERLINK("[Kleinräumige Statistik Daten Prototyp.xlsx]INHALT!A1","zum Inhaltsverzeichnis")</f>
        <v>zum Inhaltsverzeichnis</v>
      </c>
      <c r="M1" s="53"/>
    </row>
    <row r="2" spans="1:13" ht="15.6" customHeight="1" x14ac:dyDescent="0.25">
      <c r="A2" s="54" t="str">
        <f>CONCATENATE("Empfänger von Arbeitslosengeld II (Juni ",YEAR(A1),") nach Bedarfsgemeinschaften")</f>
        <v>Empfänger von Arbeitslosengeld II (Juni 2020) nach Bedarfsgemeinschaften</v>
      </c>
      <c r="B2" s="53"/>
      <c r="C2" s="53"/>
      <c r="D2" s="53"/>
      <c r="E2" s="53"/>
      <c r="F2" s="53"/>
      <c r="G2" s="53"/>
      <c r="H2" s="53"/>
      <c r="I2" s="53"/>
      <c r="J2" s="53"/>
      <c r="K2" s="53"/>
      <c r="L2" s="53"/>
      <c r="M2" s="53"/>
    </row>
    <row r="3" spans="1:13" x14ac:dyDescent="0.2">
      <c r="A3" s="53"/>
      <c r="B3" s="53"/>
      <c r="C3" s="53"/>
      <c r="D3" s="53"/>
      <c r="E3" s="53"/>
      <c r="F3" s="53"/>
      <c r="G3" s="53"/>
      <c r="H3" s="53"/>
      <c r="I3" s="53"/>
      <c r="J3" s="53"/>
      <c r="K3" s="66"/>
      <c r="L3" s="66" t="s">
        <v>509</v>
      </c>
      <c r="M3" s="53"/>
    </row>
    <row r="4" spans="1:13" ht="15" customHeight="1" x14ac:dyDescent="0.2">
      <c r="A4" s="253" t="s">
        <v>203</v>
      </c>
      <c r="B4" s="645" t="s">
        <v>172</v>
      </c>
      <c r="C4" s="1167" t="s">
        <v>178</v>
      </c>
      <c r="D4" s="1167"/>
      <c r="E4" s="1167"/>
      <c r="F4" s="1167"/>
      <c r="G4" s="1167"/>
      <c r="H4" s="1167"/>
      <c r="I4" s="1167"/>
      <c r="J4" s="1168" t="s">
        <v>316</v>
      </c>
      <c r="K4" s="1170" t="s">
        <v>216</v>
      </c>
      <c r="L4" s="157" t="s">
        <v>203</v>
      </c>
      <c r="M4" s="53"/>
    </row>
    <row r="5" spans="1:13" ht="75" x14ac:dyDescent="0.2">
      <c r="A5" s="53"/>
      <c r="B5" s="307"/>
      <c r="C5" s="238" t="s">
        <v>305</v>
      </c>
      <c r="D5" s="239" t="s">
        <v>151</v>
      </c>
      <c r="E5" s="239" t="s">
        <v>401</v>
      </c>
      <c r="F5" s="239" t="s">
        <v>402</v>
      </c>
      <c r="G5" s="239" t="s">
        <v>482</v>
      </c>
      <c r="H5" s="239" t="s">
        <v>307</v>
      </c>
      <c r="I5" s="239" t="s">
        <v>397</v>
      </c>
      <c r="J5" s="1169"/>
      <c r="K5" s="1171"/>
      <c r="L5" s="1117"/>
      <c r="M5" s="53"/>
    </row>
    <row r="6" spans="1:13" ht="15" x14ac:dyDescent="0.2">
      <c r="A6" s="694"/>
      <c r="B6" s="688"/>
      <c r="C6" s="675" t="s">
        <v>224</v>
      </c>
      <c r="D6" s="224" t="s">
        <v>224</v>
      </c>
      <c r="E6" s="224" t="s">
        <v>224</v>
      </c>
      <c r="F6" s="224" t="s">
        <v>224</v>
      </c>
      <c r="G6" s="224" t="s">
        <v>224</v>
      </c>
      <c r="H6" s="224" t="s">
        <v>224</v>
      </c>
      <c r="I6" s="224" t="s">
        <v>224</v>
      </c>
      <c r="J6" s="224" t="s">
        <v>224</v>
      </c>
      <c r="K6" s="663" t="s">
        <v>224</v>
      </c>
      <c r="L6" s="265"/>
      <c r="M6" s="53"/>
    </row>
    <row r="7" spans="1:13" x14ac:dyDescent="0.2">
      <c r="A7" s="258"/>
      <c r="B7" s="258"/>
      <c r="C7" s="258"/>
      <c r="D7" s="59"/>
      <c r="E7" s="258"/>
      <c r="F7" s="59"/>
      <c r="G7" s="258"/>
      <c r="H7" s="258"/>
      <c r="I7" s="258"/>
      <c r="J7" s="258"/>
      <c r="K7" s="258"/>
      <c r="L7" s="258"/>
      <c r="M7" s="53"/>
    </row>
    <row r="8" spans="1:13" x14ac:dyDescent="0.2">
      <c r="A8" s="85">
        <v>1</v>
      </c>
      <c r="B8" s="86" t="s">
        <v>2</v>
      </c>
      <c r="C8" s="69">
        <v>440</v>
      </c>
      <c r="D8" s="130">
        <v>280</v>
      </c>
      <c r="E8" s="69">
        <v>75</v>
      </c>
      <c r="F8" s="69">
        <v>85</v>
      </c>
      <c r="G8" s="130">
        <v>215</v>
      </c>
      <c r="H8" s="130">
        <v>440</v>
      </c>
      <c r="I8" s="69">
        <v>415</v>
      </c>
      <c r="J8" s="130">
        <v>765</v>
      </c>
      <c r="K8" s="673">
        <v>1.7262443438914028</v>
      </c>
      <c r="L8" s="140">
        <v>1</v>
      </c>
      <c r="M8" s="53"/>
    </row>
    <row r="9" spans="1:13" x14ac:dyDescent="0.2">
      <c r="A9" s="85">
        <v>2</v>
      </c>
      <c r="B9" s="86" t="s">
        <v>6</v>
      </c>
      <c r="C9" s="69">
        <v>810</v>
      </c>
      <c r="D9" s="130">
        <v>440</v>
      </c>
      <c r="E9" s="69">
        <v>155</v>
      </c>
      <c r="F9" s="69">
        <v>215</v>
      </c>
      <c r="G9" s="130">
        <v>550</v>
      </c>
      <c r="H9" s="130">
        <v>805</v>
      </c>
      <c r="I9" s="69">
        <v>770</v>
      </c>
      <c r="J9" s="130">
        <v>1595</v>
      </c>
      <c r="K9" s="673">
        <v>1.9764851485148516</v>
      </c>
      <c r="L9" s="140">
        <v>2</v>
      </c>
      <c r="M9" s="53"/>
    </row>
    <row r="10" spans="1:13" x14ac:dyDescent="0.2">
      <c r="A10" s="85">
        <v>3</v>
      </c>
      <c r="B10" s="86" t="s">
        <v>10</v>
      </c>
      <c r="C10" s="69">
        <v>860</v>
      </c>
      <c r="D10" s="130">
        <v>490</v>
      </c>
      <c r="E10" s="69">
        <v>165</v>
      </c>
      <c r="F10" s="69">
        <v>205</v>
      </c>
      <c r="G10" s="130">
        <v>490</v>
      </c>
      <c r="H10" s="130">
        <v>855</v>
      </c>
      <c r="I10" s="69">
        <v>835</v>
      </c>
      <c r="J10" s="130">
        <v>1600</v>
      </c>
      <c r="K10" s="673">
        <v>1.8626309662398137</v>
      </c>
      <c r="L10" s="140">
        <v>3</v>
      </c>
      <c r="M10" s="53"/>
    </row>
    <row r="11" spans="1:13" x14ac:dyDescent="0.2">
      <c r="A11" s="85">
        <v>4</v>
      </c>
      <c r="B11" s="86" t="s">
        <v>3</v>
      </c>
      <c r="C11" s="69">
        <v>450</v>
      </c>
      <c r="D11" s="130">
        <v>255</v>
      </c>
      <c r="E11" s="69">
        <v>75</v>
      </c>
      <c r="F11" s="69">
        <v>120</v>
      </c>
      <c r="G11" s="130">
        <v>305</v>
      </c>
      <c r="H11" s="130">
        <v>450</v>
      </c>
      <c r="I11" s="69">
        <v>425</v>
      </c>
      <c r="J11" s="130">
        <v>885</v>
      </c>
      <c r="K11" s="673">
        <v>1.9644444444444444</v>
      </c>
      <c r="L11" s="140">
        <v>4</v>
      </c>
      <c r="M11" s="53"/>
    </row>
    <row r="12" spans="1:13" x14ac:dyDescent="0.2">
      <c r="A12" s="85">
        <v>5</v>
      </c>
      <c r="B12" s="86" t="s">
        <v>7</v>
      </c>
      <c r="C12" s="69">
        <v>110</v>
      </c>
      <c r="D12" s="130">
        <v>70</v>
      </c>
      <c r="E12" s="69">
        <v>15</v>
      </c>
      <c r="F12" s="69">
        <v>25</v>
      </c>
      <c r="G12" s="130">
        <v>55</v>
      </c>
      <c r="H12" s="130">
        <v>110</v>
      </c>
      <c r="I12" s="69">
        <v>100</v>
      </c>
      <c r="J12" s="130">
        <v>185</v>
      </c>
      <c r="K12" s="673">
        <v>1.6944444444444444</v>
      </c>
      <c r="L12" s="140">
        <v>5</v>
      </c>
      <c r="M12" s="53"/>
    </row>
    <row r="13" spans="1:13" x14ac:dyDescent="0.2">
      <c r="A13" s="85">
        <v>6</v>
      </c>
      <c r="B13" s="86" t="s">
        <v>11</v>
      </c>
      <c r="C13" s="69">
        <v>35</v>
      </c>
      <c r="D13" s="130">
        <v>15</v>
      </c>
      <c r="E13" s="277">
        <v>10</v>
      </c>
      <c r="F13" s="277">
        <v>10</v>
      </c>
      <c r="G13" s="130">
        <v>35</v>
      </c>
      <c r="H13" s="130">
        <v>35</v>
      </c>
      <c r="I13" s="69">
        <v>35</v>
      </c>
      <c r="J13" s="130">
        <v>90</v>
      </c>
      <c r="K13" s="673">
        <v>2.3783783783783785</v>
      </c>
      <c r="L13" s="140">
        <v>6</v>
      </c>
      <c r="M13" s="53"/>
    </row>
    <row r="14" spans="1:13" x14ac:dyDescent="0.2">
      <c r="A14" s="85">
        <v>7</v>
      </c>
      <c r="B14" s="86" t="s">
        <v>4</v>
      </c>
      <c r="C14" s="69">
        <v>45</v>
      </c>
      <c r="D14" s="130">
        <v>25</v>
      </c>
      <c r="E14" s="277" t="s">
        <v>396</v>
      </c>
      <c r="F14" s="277">
        <v>15</v>
      </c>
      <c r="G14" s="130">
        <v>35</v>
      </c>
      <c r="H14" s="130">
        <v>45</v>
      </c>
      <c r="I14" s="69">
        <v>45</v>
      </c>
      <c r="J14" s="130">
        <v>95</v>
      </c>
      <c r="K14" s="673">
        <v>2.0638297872340425</v>
      </c>
      <c r="L14" s="140">
        <v>7</v>
      </c>
      <c r="M14" s="53"/>
    </row>
    <row r="15" spans="1:13" x14ac:dyDescent="0.2">
      <c r="A15" s="85">
        <v>8</v>
      </c>
      <c r="B15" s="86" t="s">
        <v>5</v>
      </c>
      <c r="C15" s="69">
        <v>115</v>
      </c>
      <c r="D15" s="130">
        <v>70</v>
      </c>
      <c r="E15" s="277">
        <v>15</v>
      </c>
      <c r="F15" s="69">
        <v>30</v>
      </c>
      <c r="G15" s="130">
        <v>70</v>
      </c>
      <c r="H15" s="130">
        <v>115</v>
      </c>
      <c r="I15" s="69">
        <v>110</v>
      </c>
      <c r="J15" s="130">
        <v>215</v>
      </c>
      <c r="K15" s="673">
        <v>1.8521739130434782</v>
      </c>
      <c r="L15" s="140">
        <v>8</v>
      </c>
      <c r="M15" s="53"/>
    </row>
    <row r="16" spans="1:13" x14ac:dyDescent="0.2">
      <c r="A16" s="85">
        <v>9</v>
      </c>
      <c r="B16" s="86" t="s">
        <v>8</v>
      </c>
      <c r="C16" s="69">
        <v>80</v>
      </c>
      <c r="D16" s="130">
        <v>50</v>
      </c>
      <c r="E16" s="69">
        <v>10</v>
      </c>
      <c r="F16" s="69">
        <v>20</v>
      </c>
      <c r="G16" s="130">
        <v>50</v>
      </c>
      <c r="H16" s="130">
        <v>80</v>
      </c>
      <c r="I16" s="69">
        <v>70</v>
      </c>
      <c r="J16" s="130">
        <v>155</v>
      </c>
      <c r="K16" s="673">
        <v>1.9146341463414633</v>
      </c>
      <c r="L16" s="140">
        <v>9</v>
      </c>
      <c r="M16" s="53"/>
    </row>
    <row r="17" spans="1:13" x14ac:dyDescent="0.2">
      <c r="A17" s="85">
        <v>10</v>
      </c>
      <c r="B17" s="86" t="s">
        <v>9</v>
      </c>
      <c r="C17" s="69">
        <v>80</v>
      </c>
      <c r="D17" s="130">
        <v>35</v>
      </c>
      <c r="E17" s="69">
        <v>15</v>
      </c>
      <c r="F17" s="69">
        <v>25</v>
      </c>
      <c r="G17" s="130">
        <v>55</v>
      </c>
      <c r="H17" s="130">
        <v>80</v>
      </c>
      <c r="I17" s="69">
        <v>75</v>
      </c>
      <c r="J17" s="130">
        <v>160</v>
      </c>
      <c r="K17" s="673">
        <v>2.0769230769230771</v>
      </c>
      <c r="L17" s="140">
        <v>10</v>
      </c>
      <c r="M17" s="53"/>
    </row>
    <row r="18" spans="1:13" x14ac:dyDescent="0.2">
      <c r="A18" s="85">
        <v>11</v>
      </c>
      <c r="B18" s="86" t="s">
        <v>93</v>
      </c>
      <c r="C18" s="69">
        <v>195</v>
      </c>
      <c r="D18" s="130">
        <v>120</v>
      </c>
      <c r="E18" s="69">
        <v>25</v>
      </c>
      <c r="F18" s="69">
        <v>45</v>
      </c>
      <c r="G18" s="130">
        <v>115</v>
      </c>
      <c r="H18" s="130">
        <v>195</v>
      </c>
      <c r="I18" s="69">
        <v>185</v>
      </c>
      <c r="J18" s="130">
        <v>350</v>
      </c>
      <c r="K18" s="673">
        <v>1.7897435897435898</v>
      </c>
      <c r="L18" s="140">
        <v>11</v>
      </c>
      <c r="M18" s="53"/>
    </row>
    <row r="19" spans="1:13" x14ac:dyDescent="0.2">
      <c r="A19" s="85">
        <v>12</v>
      </c>
      <c r="B19" s="86" t="s">
        <v>165</v>
      </c>
      <c r="C19" s="69">
        <v>275</v>
      </c>
      <c r="D19" s="130">
        <v>165</v>
      </c>
      <c r="E19" s="69">
        <v>50</v>
      </c>
      <c r="F19" s="69">
        <v>60</v>
      </c>
      <c r="G19" s="130">
        <v>150</v>
      </c>
      <c r="H19" s="130">
        <v>275</v>
      </c>
      <c r="I19" s="69">
        <v>265</v>
      </c>
      <c r="J19" s="130">
        <v>490</v>
      </c>
      <c r="K19" s="673">
        <v>1.7753623188405796</v>
      </c>
      <c r="L19" s="140">
        <v>12</v>
      </c>
      <c r="M19" s="53"/>
    </row>
    <row r="20" spans="1:13" x14ac:dyDescent="0.2">
      <c r="A20" s="574"/>
      <c r="B20" s="86" t="s">
        <v>403</v>
      </c>
      <c r="C20" s="277" t="s">
        <v>396</v>
      </c>
      <c r="D20" s="429" t="s">
        <v>396</v>
      </c>
      <c r="E20" s="277" t="s">
        <v>396</v>
      </c>
      <c r="F20" s="277" t="s">
        <v>396</v>
      </c>
      <c r="G20" s="429" t="s">
        <v>396</v>
      </c>
      <c r="H20" s="429" t="s">
        <v>396</v>
      </c>
      <c r="I20" s="277" t="s">
        <v>396</v>
      </c>
      <c r="J20" s="429" t="s">
        <v>396</v>
      </c>
      <c r="K20" s="673" t="s">
        <v>396</v>
      </c>
      <c r="L20" s="584"/>
      <c r="M20" s="53"/>
    </row>
    <row r="21" spans="1:13" x14ac:dyDescent="0.2">
      <c r="A21" s="574"/>
      <c r="B21" s="86"/>
      <c r="D21" s="71"/>
      <c r="E21" s="71"/>
      <c r="F21" s="71"/>
      <c r="G21" s="71"/>
      <c r="H21" s="71"/>
      <c r="I21" s="71"/>
      <c r="J21" s="71"/>
      <c r="K21" s="673"/>
      <c r="L21" s="574"/>
      <c r="M21" s="53"/>
    </row>
    <row r="22" spans="1:13" x14ac:dyDescent="0.2">
      <c r="A22" s="574"/>
      <c r="B22" s="86" t="s">
        <v>20</v>
      </c>
      <c r="C22" s="71">
        <v>3505</v>
      </c>
      <c r="D22" s="131">
        <v>2015</v>
      </c>
      <c r="E22" s="71">
        <v>630</v>
      </c>
      <c r="F22" s="71">
        <v>860</v>
      </c>
      <c r="G22" s="131">
        <v>2130</v>
      </c>
      <c r="H22" s="131">
        <v>3495</v>
      </c>
      <c r="I22" s="71">
        <v>3330</v>
      </c>
      <c r="J22" s="131">
        <v>6595</v>
      </c>
      <c r="K22" s="880">
        <v>1.8827054794520548</v>
      </c>
      <c r="L22" s="584" t="s">
        <v>308</v>
      </c>
      <c r="M22" s="53"/>
    </row>
    <row r="23" spans="1:13" x14ac:dyDescent="0.2">
      <c r="A23" s="55"/>
      <c r="B23" s="55"/>
      <c r="C23" s="72"/>
      <c r="D23" s="72"/>
      <c r="E23" s="72"/>
      <c r="F23" s="72"/>
      <c r="G23" s="72"/>
      <c r="H23" s="72"/>
      <c r="I23" s="72"/>
      <c r="J23" s="72"/>
      <c r="K23" s="72"/>
      <c r="L23" s="72"/>
      <c r="M23" s="53"/>
    </row>
    <row r="24" spans="1:13" ht="3" customHeight="1" x14ac:dyDescent="0.2">
      <c r="A24" s="520"/>
      <c r="B24" s="520"/>
      <c r="C24" s="53"/>
      <c r="D24" s="53"/>
      <c r="E24" s="53"/>
      <c r="F24" s="53"/>
      <c r="G24" s="53"/>
      <c r="H24" s="53"/>
      <c r="I24" s="53"/>
      <c r="J24" s="53"/>
      <c r="K24" s="53"/>
      <c r="L24" s="53"/>
      <c r="M24" s="53"/>
    </row>
    <row r="25" spans="1:13" x14ac:dyDescent="0.2">
      <c r="A25" s="65" t="s">
        <v>304</v>
      </c>
      <c r="B25" s="55"/>
      <c r="C25" s="53"/>
      <c r="D25" s="53"/>
      <c r="E25" s="53"/>
      <c r="F25" s="53"/>
      <c r="G25" s="53"/>
      <c r="H25" s="53"/>
      <c r="I25" s="53"/>
      <c r="J25" s="53"/>
      <c r="K25" s="53"/>
      <c r="L25" s="66" t="s">
        <v>234</v>
      </c>
      <c r="M25" s="53"/>
    </row>
    <row r="26" spans="1:13" x14ac:dyDescent="0.2">
      <c r="A26" s="55"/>
      <c r="B26" s="55"/>
      <c r="C26" s="53"/>
      <c r="D26" s="53"/>
      <c r="E26" s="53"/>
      <c r="F26" s="53"/>
      <c r="G26" s="53"/>
      <c r="H26" s="53"/>
      <c r="I26" s="53"/>
      <c r="J26" s="53"/>
      <c r="K26" s="53"/>
      <c r="L26" s="53"/>
      <c r="M26" s="53"/>
    </row>
    <row r="27" spans="1:13" x14ac:dyDescent="0.2">
      <c r="A27" s="17"/>
      <c r="B27" s="17"/>
      <c r="C27" s="17"/>
      <c r="D27" s="17"/>
      <c r="E27" s="17"/>
      <c r="F27" s="17"/>
      <c r="G27" s="17"/>
      <c r="H27" s="17"/>
      <c r="I27" s="17"/>
      <c r="J27" s="17"/>
      <c r="K27" s="17"/>
      <c r="L27" s="17"/>
      <c r="M27" s="17"/>
    </row>
    <row r="28" spans="1:13" x14ac:dyDescent="0.2">
      <c r="A28" s="17"/>
      <c r="B28" s="17"/>
      <c r="C28" s="17"/>
      <c r="D28" s="17"/>
      <c r="E28" s="17"/>
      <c r="F28" s="17"/>
      <c r="G28" s="17"/>
      <c r="H28" s="17"/>
      <c r="I28" s="17"/>
      <c r="J28" s="17"/>
      <c r="K28" s="17"/>
      <c r="L28" s="17"/>
      <c r="M28" s="17"/>
    </row>
    <row r="29" spans="1:13" x14ac:dyDescent="0.2">
      <c r="A29" s="17"/>
      <c r="B29" s="17"/>
      <c r="C29" s="17"/>
      <c r="D29" s="17"/>
      <c r="E29" s="17"/>
      <c r="F29" s="17"/>
      <c r="G29" s="17"/>
      <c r="H29" s="17"/>
      <c r="I29" s="17"/>
      <c r="J29" s="17"/>
      <c r="K29" s="17"/>
      <c r="L29" s="17"/>
      <c r="M29" s="17"/>
    </row>
    <row r="30" spans="1:13" x14ac:dyDescent="0.2">
      <c r="A30" s="17"/>
      <c r="B30" s="17"/>
      <c r="C30" s="17"/>
      <c r="D30" s="17"/>
      <c r="E30" s="17"/>
      <c r="F30" s="17"/>
      <c r="G30" s="17"/>
      <c r="H30" s="17"/>
      <c r="I30" s="17"/>
      <c r="J30" s="17"/>
      <c r="K30" s="17"/>
      <c r="L30" s="17"/>
      <c r="M30" s="17"/>
    </row>
    <row r="31" spans="1:13" x14ac:dyDescent="0.2">
      <c r="A31" s="17"/>
      <c r="B31" s="17"/>
      <c r="C31" s="17"/>
      <c r="D31" s="17"/>
      <c r="E31" s="17"/>
      <c r="F31" s="17"/>
      <c r="G31" s="17"/>
      <c r="H31" s="17"/>
      <c r="I31" s="17"/>
      <c r="J31" s="17"/>
      <c r="K31" s="17"/>
      <c r="L31" s="17"/>
      <c r="M31" s="17"/>
    </row>
    <row r="32" spans="1:13" x14ac:dyDescent="0.2">
      <c r="A32" s="17"/>
      <c r="B32" s="17"/>
      <c r="C32" s="17"/>
      <c r="D32" s="17"/>
      <c r="E32" s="17"/>
      <c r="F32" s="17"/>
      <c r="G32" s="17"/>
      <c r="H32" s="17"/>
      <c r="I32" s="17"/>
      <c r="J32" s="17"/>
      <c r="K32" s="17"/>
      <c r="L32" s="17"/>
      <c r="M32" s="17"/>
    </row>
    <row r="33" spans="1:13" x14ac:dyDescent="0.2">
      <c r="A33" s="17"/>
      <c r="B33" s="17"/>
      <c r="C33" s="17"/>
      <c r="D33" s="17"/>
      <c r="E33" s="17"/>
      <c r="F33" s="17"/>
      <c r="G33" s="17"/>
      <c r="H33" s="17"/>
      <c r="I33" s="17"/>
      <c r="J33" s="17"/>
      <c r="K33" s="17"/>
      <c r="L33" s="17"/>
      <c r="M33" s="17"/>
    </row>
    <row r="34" spans="1:13" x14ac:dyDescent="0.2">
      <c r="A34" s="17"/>
      <c r="B34" s="17"/>
      <c r="C34" s="17"/>
      <c r="D34" s="17"/>
      <c r="E34" s="17"/>
      <c r="F34" s="17"/>
      <c r="G34" s="17"/>
      <c r="H34" s="17"/>
      <c r="I34" s="17"/>
      <c r="J34" s="17"/>
      <c r="K34" s="17"/>
      <c r="L34" s="17"/>
      <c r="M34" s="17"/>
    </row>
  </sheetData>
  <mergeCells count="3">
    <mergeCell ref="C4:I4"/>
    <mergeCell ref="J4:J5"/>
    <mergeCell ref="K4:K5"/>
  </mergeCells>
  <hyperlinks>
    <hyperlink ref="L1" location="INHALT!A1" display="INHALT!A1" xr:uid="{4D5294DF-2D00-41FE-BAEA-47D0FE6609A4}"/>
  </hyperlinks>
  <printOptions horizontalCentered="1"/>
  <pageMargins left="0.59055118110236227" right="0.39370078740157483" top="0.59055118110236227" bottom="0.59055118110236227" header="0.31496062992125984" footer="0.31496062992125984"/>
  <pageSetup paperSize="9" scale="95" firstPageNumber="52" pageOrder="overThenDown" orientation="landscape" useFirstPageNumber="1" r:id="rId1"/>
  <headerFooter alignWithMargins="0">
    <oddFooter xml:space="preserve">&amp;CSeite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Q42"/>
  <sheetViews>
    <sheetView zoomScale="85" zoomScaleNormal="85" workbookViewId="0">
      <pane ySplit="7" topLeftCell="A8" activePane="bottomLeft" state="frozen"/>
      <selection activeCell="A80" sqref="A80:XFD80"/>
      <selection pane="bottomLeft" activeCell="N1" sqref="N1"/>
    </sheetView>
  </sheetViews>
  <sheetFormatPr baseColWidth="10" defaultRowHeight="12.75" x14ac:dyDescent="0.2"/>
  <cols>
    <col min="1" max="1" width="5.5703125" customWidth="1"/>
    <col min="2" max="2" width="22.85546875" bestFit="1" customWidth="1"/>
    <col min="3" max="3" width="9.28515625" customWidth="1"/>
    <col min="4" max="4" width="8.5703125" customWidth="1"/>
    <col min="5" max="5" width="8.28515625" bestFit="1" customWidth="1"/>
    <col min="6" max="6" width="8.85546875" bestFit="1" customWidth="1"/>
    <col min="7" max="7" width="11.5703125" customWidth="1"/>
    <col min="8" max="8" width="13.7109375" customWidth="1"/>
    <col min="9" max="10" width="10.28515625" bestFit="1" customWidth="1"/>
    <col min="11" max="12" width="10.85546875" bestFit="1" customWidth="1"/>
    <col min="13" max="13" width="9.140625" customWidth="1"/>
    <col min="14" max="14" width="5.28515625" customWidth="1"/>
    <col min="15" max="15" width="2.5703125" customWidth="1"/>
  </cols>
  <sheetData>
    <row r="1" spans="1:17" x14ac:dyDescent="0.2">
      <c r="A1" s="1055">
        <v>44012</v>
      </c>
      <c r="B1" s="53"/>
      <c r="C1" s="53"/>
      <c r="D1" s="53"/>
      <c r="E1" s="53"/>
      <c r="F1" s="53"/>
      <c r="G1" s="53"/>
      <c r="H1" s="53"/>
      <c r="I1" s="53"/>
      <c r="J1" s="53"/>
      <c r="K1" s="53"/>
      <c r="L1" s="53"/>
      <c r="M1" s="53"/>
      <c r="N1" s="1070" t="str">
        <f>HYPERLINK("[Kleinräumige Statistik Daten Prototyp.xlsx]INHALT!A1","zum Inhaltsverzeichnis")</f>
        <v>zum Inhaltsverzeichnis</v>
      </c>
      <c r="O1" s="53"/>
    </row>
    <row r="2" spans="1:17" ht="15.75" x14ac:dyDescent="0.25">
      <c r="A2" s="54" t="str">
        <f>CONCATENATE("Empfänger von Arbeitslosengeld II (Juni ",YEAR(A1),")"," nach Personen")</f>
        <v>Empfänger von Arbeitslosengeld II (Juni 2020) nach Personen</v>
      </c>
      <c r="B2" s="53"/>
      <c r="C2" s="53"/>
      <c r="D2" s="53"/>
      <c r="E2" s="53"/>
      <c r="F2" s="53"/>
      <c r="G2" s="53"/>
      <c r="H2" s="53"/>
      <c r="I2" s="53"/>
      <c r="J2" s="53"/>
      <c r="K2" s="53"/>
      <c r="L2" s="53"/>
      <c r="M2" s="53"/>
      <c r="N2" s="66" t="s">
        <v>509</v>
      </c>
      <c r="O2" s="53"/>
      <c r="Q2" s="54"/>
    </row>
    <row r="3" spans="1:17" ht="13.9" customHeight="1" x14ac:dyDescent="0.2">
      <c r="A3" s="290"/>
      <c r="B3" s="53"/>
      <c r="C3" s="1066">
        <v>14</v>
      </c>
      <c r="D3" s="1066">
        <v>18</v>
      </c>
      <c r="E3" s="1066">
        <v>37</v>
      </c>
      <c r="F3" s="1066">
        <v>28</v>
      </c>
      <c r="G3" s="1066">
        <v>21</v>
      </c>
      <c r="H3" s="1066">
        <v>22</v>
      </c>
      <c r="I3" s="1066">
        <v>19</v>
      </c>
      <c r="J3" s="1066">
        <v>20</v>
      </c>
      <c r="K3" s="1066">
        <v>23</v>
      </c>
      <c r="L3" s="1066">
        <v>27</v>
      </c>
      <c r="M3" s="1066">
        <v>30</v>
      </c>
      <c r="N3" s="66"/>
      <c r="O3" s="53"/>
    </row>
    <row r="4" spans="1:17" ht="15" customHeight="1" x14ac:dyDescent="0.2">
      <c r="A4" s="253" t="s">
        <v>203</v>
      </c>
      <c r="B4" s="645" t="s">
        <v>172</v>
      </c>
      <c r="C4" s="862" t="s">
        <v>324</v>
      </c>
      <c r="D4" s="232" t="s">
        <v>392</v>
      </c>
      <c r="E4" s="692"/>
      <c r="F4" s="692"/>
      <c r="G4" s="692"/>
      <c r="H4" s="692"/>
      <c r="I4" s="692"/>
      <c r="J4" s="692"/>
      <c r="K4" s="692"/>
      <c r="L4" s="692"/>
      <c r="M4" s="1172" t="s">
        <v>317</v>
      </c>
      <c r="N4" s="275" t="s">
        <v>203</v>
      </c>
      <c r="O4" s="53"/>
    </row>
    <row r="5" spans="1:17" ht="13.15" customHeight="1" x14ac:dyDescent="0.2">
      <c r="B5" s="307"/>
      <c r="C5" s="157" t="s">
        <v>325</v>
      </c>
      <c r="D5" s="693"/>
      <c r="E5" s="694"/>
      <c r="F5" s="694"/>
      <c r="G5" s="694"/>
      <c r="H5" s="694"/>
      <c r="I5" s="694"/>
      <c r="J5" s="694"/>
      <c r="K5" s="694"/>
      <c r="L5" s="694"/>
      <c r="M5" s="1173"/>
      <c r="N5" s="157"/>
      <c r="O5" s="53"/>
    </row>
    <row r="6" spans="1:17" ht="94.15" customHeight="1" x14ac:dyDescent="0.2">
      <c r="A6" s="253"/>
      <c r="B6" s="645"/>
      <c r="C6" s="861" t="s">
        <v>173</v>
      </c>
      <c r="D6" s="861" t="s">
        <v>305</v>
      </c>
      <c r="E6" s="861" t="s">
        <v>306</v>
      </c>
      <c r="F6" s="861" t="s">
        <v>176</v>
      </c>
      <c r="G6" s="861" t="s">
        <v>17</v>
      </c>
      <c r="H6" s="861" t="s">
        <v>18</v>
      </c>
      <c r="I6" s="861" t="s">
        <v>398</v>
      </c>
      <c r="J6" s="861" t="s">
        <v>399</v>
      </c>
      <c r="K6" s="861" t="s">
        <v>400</v>
      </c>
      <c r="L6" s="861" t="s">
        <v>395</v>
      </c>
      <c r="M6" s="1174"/>
      <c r="N6" s="157"/>
      <c r="O6" s="53"/>
    </row>
    <row r="7" spans="1:17" ht="15" x14ac:dyDescent="0.2">
      <c r="A7" s="694"/>
      <c r="B7" s="688"/>
      <c r="C7" s="675" t="s">
        <v>224</v>
      </c>
      <c r="D7" s="224" t="s">
        <v>224</v>
      </c>
      <c r="E7" s="224" t="s">
        <v>224</v>
      </c>
      <c r="F7" s="224" t="s">
        <v>224</v>
      </c>
      <c r="G7" s="224" t="s">
        <v>224</v>
      </c>
      <c r="H7" s="224" t="s">
        <v>224</v>
      </c>
      <c r="I7" s="224" t="s">
        <v>224</v>
      </c>
      <c r="J7" s="224" t="s">
        <v>224</v>
      </c>
      <c r="K7" s="224" t="s">
        <v>224</v>
      </c>
      <c r="L7" s="224" t="s">
        <v>224</v>
      </c>
      <c r="M7" s="663" t="s">
        <v>224</v>
      </c>
      <c r="N7" s="265"/>
      <c r="O7" s="53"/>
    </row>
    <row r="8" spans="1:17" x14ac:dyDescent="0.2">
      <c r="A8" s="258"/>
      <c r="B8" s="258"/>
      <c r="C8" s="258"/>
      <c r="D8" s="258"/>
      <c r="E8" s="258"/>
      <c r="F8" s="258"/>
      <c r="G8" s="258"/>
      <c r="H8" s="258"/>
      <c r="I8" s="258"/>
      <c r="J8" s="258"/>
      <c r="K8" s="258"/>
      <c r="L8" s="258"/>
      <c r="M8" s="572"/>
      <c r="N8" s="258"/>
      <c r="O8" s="53"/>
    </row>
    <row r="9" spans="1:17" x14ac:dyDescent="0.2">
      <c r="A9" s="85">
        <v>1</v>
      </c>
      <c r="B9" s="86" t="s">
        <v>2</v>
      </c>
      <c r="C9" s="277">
        <v>765</v>
      </c>
      <c r="D9" s="277">
        <v>545</v>
      </c>
      <c r="E9" s="277">
        <v>205</v>
      </c>
      <c r="F9" s="277">
        <v>70</v>
      </c>
      <c r="G9" s="277">
        <v>290</v>
      </c>
      <c r="H9" s="277">
        <v>255</v>
      </c>
      <c r="I9" s="277">
        <v>275</v>
      </c>
      <c r="J9" s="277">
        <v>275</v>
      </c>
      <c r="K9" s="277">
        <v>90</v>
      </c>
      <c r="L9" s="277">
        <v>85</v>
      </c>
      <c r="M9" s="277">
        <v>190</v>
      </c>
      <c r="N9" s="140">
        <v>1</v>
      </c>
      <c r="O9" s="53"/>
      <c r="P9" s="12"/>
    </row>
    <row r="10" spans="1:17" x14ac:dyDescent="0.2">
      <c r="A10" s="85">
        <v>2</v>
      </c>
      <c r="B10" s="86" t="s">
        <v>6</v>
      </c>
      <c r="C10" s="277">
        <v>1595</v>
      </c>
      <c r="D10" s="277">
        <v>1055</v>
      </c>
      <c r="E10" s="277">
        <v>300</v>
      </c>
      <c r="F10" s="277">
        <v>155</v>
      </c>
      <c r="G10" s="277">
        <v>540</v>
      </c>
      <c r="H10" s="277">
        <v>510</v>
      </c>
      <c r="I10" s="277">
        <v>485</v>
      </c>
      <c r="J10" s="277">
        <v>570</v>
      </c>
      <c r="K10" s="277">
        <v>160</v>
      </c>
      <c r="L10" s="277">
        <v>210</v>
      </c>
      <c r="M10" s="277">
        <v>475</v>
      </c>
      <c r="N10" s="140">
        <v>2</v>
      </c>
      <c r="O10" s="53"/>
    </row>
    <row r="11" spans="1:17" x14ac:dyDescent="0.2">
      <c r="A11" s="85">
        <v>3</v>
      </c>
      <c r="B11" s="86" t="s">
        <v>10</v>
      </c>
      <c r="C11" s="277">
        <v>1600</v>
      </c>
      <c r="D11" s="277">
        <v>1105</v>
      </c>
      <c r="E11" s="277">
        <v>405</v>
      </c>
      <c r="F11" s="277">
        <v>150</v>
      </c>
      <c r="G11" s="277">
        <v>585</v>
      </c>
      <c r="H11" s="277">
        <v>515</v>
      </c>
      <c r="I11" s="277">
        <v>555</v>
      </c>
      <c r="J11" s="277">
        <v>550</v>
      </c>
      <c r="K11" s="277">
        <v>195</v>
      </c>
      <c r="L11" s="277">
        <v>185</v>
      </c>
      <c r="M11" s="277">
        <v>425</v>
      </c>
      <c r="N11" s="140">
        <v>3</v>
      </c>
      <c r="O11" s="53"/>
    </row>
    <row r="12" spans="1:17" x14ac:dyDescent="0.2">
      <c r="A12" s="85">
        <v>4</v>
      </c>
      <c r="B12" s="86" t="s">
        <v>3</v>
      </c>
      <c r="C12" s="277">
        <v>885</v>
      </c>
      <c r="D12" s="277">
        <v>585</v>
      </c>
      <c r="E12" s="277">
        <v>200</v>
      </c>
      <c r="F12" s="277">
        <v>80</v>
      </c>
      <c r="G12" s="277">
        <v>325</v>
      </c>
      <c r="H12" s="277">
        <v>260</v>
      </c>
      <c r="I12" s="277">
        <v>305</v>
      </c>
      <c r="J12" s="277">
        <v>280</v>
      </c>
      <c r="K12" s="277">
        <v>120</v>
      </c>
      <c r="L12" s="277">
        <v>80</v>
      </c>
      <c r="M12" s="277">
        <v>245</v>
      </c>
      <c r="N12" s="140">
        <v>4</v>
      </c>
      <c r="O12" s="53"/>
    </row>
    <row r="13" spans="1:17" x14ac:dyDescent="0.2">
      <c r="A13" s="85">
        <v>5</v>
      </c>
      <c r="B13" s="86" t="s">
        <v>7</v>
      </c>
      <c r="C13" s="277">
        <v>185</v>
      </c>
      <c r="D13" s="277">
        <v>130</v>
      </c>
      <c r="E13" s="277">
        <v>55</v>
      </c>
      <c r="F13" s="277">
        <v>15</v>
      </c>
      <c r="G13" s="277">
        <v>75</v>
      </c>
      <c r="H13" s="277">
        <v>55</v>
      </c>
      <c r="I13" s="277">
        <v>75</v>
      </c>
      <c r="J13" s="277">
        <v>55</v>
      </c>
      <c r="K13" s="277">
        <v>25</v>
      </c>
      <c r="L13" s="277">
        <v>15</v>
      </c>
      <c r="M13" s="277">
        <v>50</v>
      </c>
      <c r="N13" s="140">
        <v>5</v>
      </c>
      <c r="O13" s="53"/>
    </row>
    <row r="14" spans="1:17" x14ac:dyDescent="0.2">
      <c r="A14" s="85">
        <v>6</v>
      </c>
      <c r="B14" s="86" t="s">
        <v>11</v>
      </c>
      <c r="C14" s="277">
        <v>90</v>
      </c>
      <c r="D14" s="277">
        <v>55</v>
      </c>
      <c r="E14" s="277" t="s">
        <v>396</v>
      </c>
      <c r="F14" s="277">
        <v>10</v>
      </c>
      <c r="G14" s="277">
        <v>30</v>
      </c>
      <c r="H14" s="277">
        <v>30</v>
      </c>
      <c r="I14" s="277">
        <v>30</v>
      </c>
      <c r="J14" s="277">
        <v>30</v>
      </c>
      <c r="K14" s="277">
        <v>20</v>
      </c>
      <c r="L14" s="277" t="s">
        <v>396</v>
      </c>
      <c r="M14" s="277">
        <v>30</v>
      </c>
      <c r="N14" s="140">
        <v>6</v>
      </c>
      <c r="O14" s="53"/>
    </row>
    <row r="15" spans="1:17" x14ac:dyDescent="0.2">
      <c r="A15" s="85">
        <v>7</v>
      </c>
      <c r="B15" s="86" t="s">
        <v>4</v>
      </c>
      <c r="C15" s="277">
        <v>95</v>
      </c>
      <c r="D15" s="277">
        <v>65</v>
      </c>
      <c r="E15" s="277">
        <v>20</v>
      </c>
      <c r="F15" s="277" t="s">
        <v>396</v>
      </c>
      <c r="G15" s="277">
        <v>35</v>
      </c>
      <c r="H15" s="277">
        <v>30</v>
      </c>
      <c r="I15" s="277">
        <v>30</v>
      </c>
      <c r="J15" s="277">
        <v>35</v>
      </c>
      <c r="K15" s="277">
        <v>15</v>
      </c>
      <c r="L15" s="277" t="s">
        <v>396</v>
      </c>
      <c r="M15" s="277">
        <v>25</v>
      </c>
      <c r="N15" s="140">
        <v>7</v>
      </c>
      <c r="O15" s="53"/>
    </row>
    <row r="16" spans="1:17" x14ac:dyDescent="0.2">
      <c r="A16" s="85">
        <v>8</v>
      </c>
      <c r="B16" s="86" t="s">
        <v>5</v>
      </c>
      <c r="C16" s="277">
        <v>215</v>
      </c>
      <c r="D16" s="277">
        <v>140</v>
      </c>
      <c r="E16" s="277">
        <v>50</v>
      </c>
      <c r="F16" s="277">
        <v>20</v>
      </c>
      <c r="G16" s="277">
        <v>80</v>
      </c>
      <c r="H16" s="277">
        <v>60</v>
      </c>
      <c r="I16" s="277">
        <v>75</v>
      </c>
      <c r="J16" s="277">
        <v>65</v>
      </c>
      <c r="K16" s="277">
        <v>30</v>
      </c>
      <c r="L16" s="277">
        <v>10</v>
      </c>
      <c r="M16" s="277">
        <v>60</v>
      </c>
      <c r="N16" s="140">
        <v>8</v>
      </c>
      <c r="O16" s="53"/>
    </row>
    <row r="17" spans="1:15" x14ac:dyDescent="0.2">
      <c r="A17" s="85">
        <v>9</v>
      </c>
      <c r="B17" s="86" t="s">
        <v>8</v>
      </c>
      <c r="C17" s="277">
        <v>155</v>
      </c>
      <c r="D17" s="277">
        <v>105</v>
      </c>
      <c r="E17" s="277">
        <v>35</v>
      </c>
      <c r="F17" s="277">
        <v>10</v>
      </c>
      <c r="G17" s="277">
        <v>55</v>
      </c>
      <c r="H17" s="277">
        <v>50</v>
      </c>
      <c r="I17" s="277">
        <v>50</v>
      </c>
      <c r="J17" s="277">
        <v>55</v>
      </c>
      <c r="K17" s="277">
        <v>20</v>
      </c>
      <c r="L17" s="277">
        <v>20</v>
      </c>
      <c r="M17" s="277">
        <v>45</v>
      </c>
      <c r="N17" s="140">
        <v>9</v>
      </c>
      <c r="O17" s="53"/>
    </row>
    <row r="18" spans="1:15" x14ac:dyDescent="0.2">
      <c r="A18" s="85">
        <v>10</v>
      </c>
      <c r="B18" s="86" t="s">
        <v>9</v>
      </c>
      <c r="C18" s="277">
        <v>160</v>
      </c>
      <c r="D18" s="277">
        <v>105</v>
      </c>
      <c r="E18" s="277">
        <v>40</v>
      </c>
      <c r="F18" s="277">
        <v>15</v>
      </c>
      <c r="G18" s="277">
        <v>65</v>
      </c>
      <c r="H18" s="277">
        <v>40</v>
      </c>
      <c r="I18" s="277">
        <v>45</v>
      </c>
      <c r="J18" s="277">
        <v>55</v>
      </c>
      <c r="K18" s="277">
        <v>15</v>
      </c>
      <c r="L18" s="277">
        <v>15</v>
      </c>
      <c r="M18" s="277">
        <v>45</v>
      </c>
      <c r="N18" s="140">
        <v>10</v>
      </c>
      <c r="O18" s="53"/>
    </row>
    <row r="19" spans="1:15" x14ac:dyDescent="0.2">
      <c r="A19" s="85">
        <v>11</v>
      </c>
      <c r="B19" s="86" t="s">
        <v>93</v>
      </c>
      <c r="C19" s="277">
        <v>350</v>
      </c>
      <c r="D19" s="277">
        <v>240</v>
      </c>
      <c r="E19" s="277">
        <v>80</v>
      </c>
      <c r="F19" s="277">
        <v>40</v>
      </c>
      <c r="G19" s="277">
        <v>145</v>
      </c>
      <c r="H19" s="277">
        <v>90</v>
      </c>
      <c r="I19" s="277">
        <v>115</v>
      </c>
      <c r="J19" s="277">
        <v>125</v>
      </c>
      <c r="K19" s="277">
        <v>40</v>
      </c>
      <c r="L19" s="277">
        <v>30</v>
      </c>
      <c r="M19" s="277">
        <v>95</v>
      </c>
      <c r="N19" s="140">
        <v>11</v>
      </c>
      <c r="O19" s="53"/>
    </row>
    <row r="20" spans="1:15" x14ac:dyDescent="0.2">
      <c r="A20" s="85">
        <v>12</v>
      </c>
      <c r="B20" s="86" t="s">
        <v>165</v>
      </c>
      <c r="C20" s="277">
        <v>490</v>
      </c>
      <c r="D20" s="277">
        <v>350</v>
      </c>
      <c r="E20" s="277">
        <v>155</v>
      </c>
      <c r="F20" s="277">
        <v>50</v>
      </c>
      <c r="G20" s="277">
        <v>220</v>
      </c>
      <c r="H20" s="277">
        <v>130</v>
      </c>
      <c r="I20" s="277">
        <v>170</v>
      </c>
      <c r="J20" s="277">
        <v>185</v>
      </c>
      <c r="K20" s="277">
        <v>65</v>
      </c>
      <c r="L20" s="277">
        <v>65</v>
      </c>
      <c r="M20" s="277">
        <v>125</v>
      </c>
      <c r="N20" s="140">
        <v>12</v>
      </c>
      <c r="O20" s="53"/>
    </row>
    <row r="21" spans="1:15" x14ac:dyDescent="0.2">
      <c r="A21" s="574"/>
      <c r="B21" s="86" t="s">
        <v>403</v>
      </c>
      <c r="C21" s="277">
        <v>15</v>
      </c>
      <c r="D21" s="277" t="s">
        <v>396</v>
      </c>
      <c r="E21" s="277" t="s">
        <v>396</v>
      </c>
      <c r="F21" s="277" t="s">
        <v>396</v>
      </c>
      <c r="G21" s="277" t="s">
        <v>396</v>
      </c>
      <c r="H21" s="277" t="s">
        <v>396</v>
      </c>
      <c r="I21" s="277" t="s">
        <v>396</v>
      </c>
      <c r="J21" s="277" t="s">
        <v>396</v>
      </c>
      <c r="K21" s="277" t="s">
        <v>396</v>
      </c>
      <c r="L21" s="277" t="s">
        <v>396</v>
      </c>
      <c r="M21" s="277" t="s">
        <v>396</v>
      </c>
      <c r="N21" s="584"/>
      <c r="O21" s="53"/>
    </row>
    <row r="22" spans="1:15" x14ac:dyDescent="0.2">
      <c r="A22" s="574"/>
      <c r="B22" s="86"/>
      <c r="C22" s="676"/>
      <c r="D22" s="277"/>
      <c r="E22" s="676"/>
      <c r="F22" s="676"/>
      <c r="G22" s="676"/>
      <c r="H22" s="676"/>
      <c r="I22" s="676"/>
      <c r="J22" s="676"/>
      <c r="K22" s="676"/>
      <c r="L22" s="676"/>
      <c r="M22" s="585"/>
      <c r="N22" s="584"/>
      <c r="O22" s="53"/>
    </row>
    <row r="23" spans="1:15" x14ac:dyDescent="0.2">
      <c r="A23" s="574"/>
      <c r="B23" s="86" t="s">
        <v>20</v>
      </c>
      <c r="C23" s="676">
        <v>6595</v>
      </c>
      <c r="D23" s="676">
        <v>4495</v>
      </c>
      <c r="E23" s="676">
        <v>1560</v>
      </c>
      <c r="F23" s="676">
        <v>635</v>
      </c>
      <c r="G23" s="676">
        <v>2455</v>
      </c>
      <c r="H23" s="676">
        <v>2025</v>
      </c>
      <c r="I23" s="676">
        <v>2210</v>
      </c>
      <c r="J23" s="676">
        <v>2285</v>
      </c>
      <c r="K23" s="676">
        <v>785</v>
      </c>
      <c r="L23" s="676">
        <v>725</v>
      </c>
      <c r="M23" s="676">
        <v>1820</v>
      </c>
      <c r="N23" s="584" t="s">
        <v>308</v>
      </c>
      <c r="O23" s="53"/>
    </row>
    <row r="24" spans="1:15" x14ac:dyDescent="0.2">
      <c r="A24" s="55"/>
      <c r="B24" s="55"/>
      <c r="C24" s="55"/>
      <c r="D24" s="55"/>
      <c r="E24" s="55"/>
      <c r="F24" s="55"/>
      <c r="G24" s="55"/>
      <c r="H24" s="55"/>
      <c r="I24" s="55"/>
      <c r="J24" s="55"/>
      <c r="K24" s="55"/>
      <c r="L24" s="55"/>
      <c r="M24" s="571"/>
      <c r="N24" s="72"/>
      <c r="O24" s="53"/>
    </row>
    <row r="25" spans="1:15" ht="2.25" customHeight="1" x14ac:dyDescent="0.2">
      <c r="A25" s="520"/>
      <c r="B25" s="520"/>
      <c r="C25" s="520"/>
      <c r="D25" s="520"/>
      <c r="E25" s="520"/>
      <c r="F25" s="520"/>
      <c r="G25" s="520"/>
      <c r="H25" s="520"/>
      <c r="I25" s="520"/>
      <c r="J25" s="520"/>
      <c r="K25" s="520"/>
      <c r="L25" s="520"/>
      <c r="M25" s="575"/>
      <c r="N25" s="53"/>
      <c r="O25" s="53"/>
    </row>
    <row r="26" spans="1:15" x14ac:dyDescent="0.2">
      <c r="A26" s="65" t="s">
        <v>304</v>
      </c>
      <c r="B26" s="55"/>
      <c r="C26" s="55"/>
      <c r="D26" s="65"/>
      <c r="E26" s="55"/>
      <c r="F26" s="55"/>
      <c r="G26" s="55"/>
      <c r="H26" s="55"/>
      <c r="I26" s="55"/>
      <c r="J26" s="55"/>
      <c r="K26" s="55"/>
      <c r="L26" s="55"/>
      <c r="M26" s="674"/>
      <c r="N26" s="66" t="s">
        <v>234</v>
      </c>
      <c r="O26" s="53"/>
    </row>
    <row r="27" spans="1:15" x14ac:dyDescent="0.2">
      <c r="A27" s="165"/>
      <c r="B27" s="165"/>
      <c r="C27" s="165"/>
      <c r="D27" s="165"/>
      <c r="E27" s="165"/>
      <c r="F27" s="165"/>
      <c r="G27" s="165"/>
      <c r="H27" s="165"/>
      <c r="I27" s="165"/>
      <c r="J27" s="165"/>
      <c r="K27" s="165"/>
      <c r="L27" s="165"/>
      <c r="M27" s="729"/>
      <c r="N27" s="17"/>
      <c r="O27" s="17"/>
    </row>
    <row r="28" spans="1:15" x14ac:dyDescent="0.2">
      <c r="A28" s="17"/>
      <c r="B28" s="17"/>
      <c r="C28" s="17"/>
      <c r="D28" s="17"/>
      <c r="E28" s="20"/>
      <c r="F28" s="17"/>
      <c r="G28" s="17"/>
      <c r="H28" s="17"/>
      <c r="I28" s="17"/>
      <c r="J28" s="17"/>
      <c r="K28" s="17"/>
      <c r="L28" s="17"/>
      <c r="M28" s="17"/>
      <c r="N28" s="17"/>
      <c r="O28" s="17"/>
    </row>
    <row r="29" spans="1:15" x14ac:dyDescent="0.2">
      <c r="A29" s="17"/>
      <c r="B29" s="17"/>
      <c r="C29" s="17"/>
      <c r="D29" s="17"/>
      <c r="E29" s="20"/>
      <c r="F29" s="17"/>
      <c r="G29" s="17"/>
      <c r="H29" s="17"/>
      <c r="I29" s="17"/>
      <c r="J29" s="17"/>
      <c r="K29" s="17"/>
      <c r="L29" s="17"/>
      <c r="M29" s="17"/>
      <c r="N29" s="17"/>
      <c r="O29" s="17"/>
    </row>
    <row r="30" spans="1:15" x14ac:dyDescent="0.2">
      <c r="A30" s="17"/>
      <c r="B30" s="17"/>
      <c r="C30" s="17"/>
      <c r="D30" s="17"/>
      <c r="E30" s="20"/>
      <c r="F30" s="17"/>
      <c r="G30" s="17"/>
      <c r="H30" s="17"/>
      <c r="I30" s="17"/>
      <c r="J30" s="17"/>
      <c r="K30" s="17"/>
      <c r="L30" s="17"/>
      <c r="M30" s="17"/>
      <c r="N30" s="17"/>
      <c r="O30" s="17"/>
    </row>
    <row r="31" spans="1:15" x14ac:dyDescent="0.2">
      <c r="A31" s="17"/>
      <c r="B31" s="17"/>
      <c r="C31" s="17"/>
      <c r="D31" s="17"/>
      <c r="E31" s="20"/>
      <c r="F31" s="17"/>
      <c r="G31" s="17"/>
      <c r="H31" s="17"/>
      <c r="I31" s="17"/>
      <c r="J31" s="17"/>
      <c r="K31" s="17"/>
      <c r="L31" s="17"/>
      <c r="M31" s="17"/>
      <c r="N31" s="17"/>
    </row>
    <row r="32" spans="1:15" x14ac:dyDescent="0.2">
      <c r="A32" s="17"/>
      <c r="B32" s="17"/>
      <c r="C32" s="17"/>
      <c r="D32" s="17"/>
      <c r="E32" s="20"/>
      <c r="F32" s="17"/>
      <c r="G32" s="17"/>
      <c r="H32" s="17"/>
      <c r="I32" s="17"/>
      <c r="J32" s="17"/>
      <c r="K32" s="17"/>
      <c r="L32" s="17"/>
      <c r="M32" s="17"/>
      <c r="N32" s="17"/>
    </row>
    <row r="33" spans="1:14" x14ac:dyDescent="0.2">
      <c r="A33" s="17"/>
      <c r="B33" s="17"/>
      <c r="C33" s="17"/>
      <c r="D33" s="17"/>
      <c r="E33" s="20"/>
      <c r="F33" s="17"/>
      <c r="G33" s="17"/>
      <c r="H33" s="17"/>
      <c r="I33" s="17"/>
      <c r="J33" s="17"/>
      <c r="K33" s="17"/>
      <c r="L33" s="17"/>
      <c r="M33" s="17"/>
      <c r="N33" s="17"/>
    </row>
    <row r="34" spans="1:14" x14ac:dyDescent="0.2">
      <c r="E34" s="20"/>
    </row>
    <row r="35" spans="1:14" x14ac:dyDescent="0.2">
      <c r="E35" s="20"/>
    </row>
    <row r="36" spans="1:14" x14ac:dyDescent="0.2">
      <c r="E36" s="20"/>
    </row>
    <row r="37" spans="1:14" x14ac:dyDescent="0.2">
      <c r="E37" s="20"/>
    </row>
    <row r="38" spans="1:14" x14ac:dyDescent="0.2">
      <c r="E38" s="20"/>
    </row>
    <row r="39" spans="1:14" x14ac:dyDescent="0.2">
      <c r="E39" s="20"/>
    </row>
    <row r="40" spans="1:14" x14ac:dyDescent="0.2">
      <c r="E40" s="20"/>
    </row>
    <row r="41" spans="1:14" x14ac:dyDescent="0.2">
      <c r="E41" s="20"/>
    </row>
    <row r="42" spans="1:14" x14ac:dyDescent="0.2">
      <c r="E42" s="20"/>
    </row>
  </sheetData>
  <mergeCells count="1">
    <mergeCell ref="M4:M6"/>
  </mergeCells>
  <hyperlinks>
    <hyperlink ref="N1" location="INHALT!A1" display="INHALT!A1" xr:uid="{1E7E3F38-25FF-4E3F-8F02-E789D0C3ED5B}"/>
  </hyperlinks>
  <printOptions horizontalCentered="1"/>
  <pageMargins left="0.59055118110236227" right="0.39370078740157483" top="0.59055118110236227" bottom="0.59055118110236227" header="0.31496062992125984" footer="0.31496062992125984"/>
  <pageSetup paperSize="9" scale="94" firstPageNumber="56" pageOrder="overThenDown" orientation="landscape" useFirstPageNumber="1" r:id="rId1"/>
  <headerFooter alignWithMargins="0">
    <oddFooter>&amp;CSeite &amp;P</oddFooter>
  </headerFooter>
  <colBreaks count="1" manualBreakCount="1">
    <brk id="15"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A1:O49"/>
  <sheetViews>
    <sheetView zoomScaleNormal="100" workbookViewId="0">
      <pane xSplit="2" ySplit="5" topLeftCell="C6" activePane="bottomRight" state="frozen"/>
      <selection activeCell="A80" sqref="A80:XFD80"/>
      <selection pane="topRight" activeCell="A80" sqref="A80:XFD80"/>
      <selection pane="bottomLeft" activeCell="A80" sqref="A80:XFD80"/>
      <selection pane="bottomRight" activeCell="N7" sqref="N7:N21"/>
    </sheetView>
  </sheetViews>
  <sheetFormatPr baseColWidth="10" defaultColWidth="11.42578125" defaultRowHeight="12.75" x14ac:dyDescent="0.2"/>
  <cols>
    <col min="1" max="1" width="4.7109375" style="32" customWidth="1"/>
    <col min="2" max="2" width="21.7109375" style="32" customWidth="1"/>
    <col min="3" max="5" width="7.28515625" style="17" customWidth="1"/>
    <col min="6" max="7" width="7.140625" style="17" customWidth="1"/>
    <col min="8" max="8" width="6.7109375" style="17" customWidth="1"/>
    <col min="9" max="9" width="7" style="17" customWidth="1"/>
    <col min="10" max="10" width="7.140625" style="17" customWidth="1"/>
    <col min="11" max="13" width="7.28515625" style="17" customWidth="1"/>
    <col min="14" max="14" width="10.28515625" style="17" customWidth="1"/>
    <col min="15" max="16384" width="11.42578125" style="17"/>
  </cols>
  <sheetData>
    <row r="1" spans="1:15" ht="7.5" customHeight="1" x14ac:dyDescent="0.2">
      <c r="A1" s="1058">
        <v>44012</v>
      </c>
      <c r="B1" s="413"/>
      <c r="C1" s="53"/>
      <c r="D1" s="53"/>
      <c r="E1" s="53"/>
      <c r="F1" s="53"/>
      <c r="G1" s="53"/>
      <c r="H1" s="53"/>
      <c r="I1" s="53"/>
      <c r="J1" s="53"/>
      <c r="K1" s="53"/>
      <c r="L1" s="53"/>
      <c r="M1" s="53"/>
      <c r="N1" s="53"/>
    </row>
    <row r="2" spans="1:15" ht="15.75" x14ac:dyDescent="0.2">
      <c r="A2" s="174" t="str">
        <f>CONCATENATE("Entwicklung der Empfänger von Arbeitslosengeld II ",C4,"-",M4)</f>
        <v>Entwicklung der Empfänger von Arbeitslosengeld II 2010-2020</v>
      </c>
      <c r="B2" s="414"/>
      <c r="C2" s="55"/>
      <c r="D2" s="55"/>
      <c r="E2" s="55"/>
      <c r="F2" s="55"/>
      <c r="G2" s="55"/>
      <c r="H2" s="55"/>
      <c r="I2" s="55"/>
      <c r="J2" s="55"/>
      <c r="K2" s="55"/>
      <c r="L2" s="55"/>
      <c r="M2" s="55"/>
      <c r="N2" s="1070" t="str">
        <f>HYPERLINK("[Kleinräumige Statistik Daten Prototyp.xlsx]INHALT!A1","zum Inhaltsverzeichnis")</f>
        <v>zum Inhaltsverzeichnis</v>
      </c>
    </row>
    <row r="3" spans="1:15" ht="10.5" customHeight="1" x14ac:dyDescent="0.2">
      <c r="A3" s="414"/>
      <c r="B3" s="414"/>
      <c r="C3" s="55"/>
      <c r="D3" s="55"/>
      <c r="E3" s="55"/>
      <c r="F3" s="55"/>
      <c r="G3" s="55"/>
      <c r="H3" s="55"/>
      <c r="I3" s="55"/>
      <c r="J3" s="55"/>
      <c r="K3" s="55"/>
      <c r="L3" s="55"/>
      <c r="M3" s="55"/>
      <c r="N3" s="66" t="s">
        <v>509</v>
      </c>
    </row>
    <row r="4" spans="1:15" ht="54.6" customHeight="1" x14ac:dyDescent="0.2">
      <c r="A4" s="671" t="s">
        <v>203</v>
      </c>
      <c r="B4" s="551" t="s">
        <v>172</v>
      </c>
      <c r="C4" s="563">
        <f t="shared" ref="C4:K4" si="0">D4-1</f>
        <v>2010</v>
      </c>
      <c r="D4" s="563">
        <f t="shared" si="0"/>
        <v>2011</v>
      </c>
      <c r="E4" s="563">
        <f t="shared" si="0"/>
        <v>2012</v>
      </c>
      <c r="F4" s="563">
        <f t="shared" si="0"/>
        <v>2013</v>
      </c>
      <c r="G4" s="563">
        <f t="shared" si="0"/>
        <v>2014</v>
      </c>
      <c r="H4" s="563">
        <f t="shared" si="0"/>
        <v>2015</v>
      </c>
      <c r="I4" s="563">
        <f t="shared" si="0"/>
        <v>2016</v>
      </c>
      <c r="J4" s="563">
        <f t="shared" si="0"/>
        <v>2017</v>
      </c>
      <c r="K4" s="563">
        <f t="shared" si="0"/>
        <v>2018</v>
      </c>
      <c r="L4" s="563">
        <f>M4-1</f>
        <v>2019</v>
      </c>
      <c r="M4" s="930">
        <f>YEAR(A1)</f>
        <v>2020</v>
      </c>
      <c r="N4" s="570" t="str">
        <f>CONCATENATE("absolute
Verände-rung ",M4,"-",C4)</f>
        <v>absolute
Verände-rung 2020-2010</v>
      </c>
      <c r="O4" s="165"/>
    </row>
    <row r="5" spans="1:15" x14ac:dyDescent="0.2">
      <c r="A5" s="672"/>
      <c r="B5" s="553"/>
      <c r="C5" s="564" t="s">
        <v>224</v>
      </c>
      <c r="D5" s="564" t="s">
        <v>224</v>
      </c>
      <c r="E5" s="564" t="s">
        <v>224</v>
      </c>
      <c r="F5" s="564" t="s">
        <v>224</v>
      </c>
      <c r="G5" s="564" t="s">
        <v>224</v>
      </c>
      <c r="H5" s="564" t="s">
        <v>224</v>
      </c>
      <c r="I5" s="564" t="s">
        <v>224</v>
      </c>
      <c r="J5" s="564" t="s">
        <v>224</v>
      </c>
      <c r="K5" s="564" t="s">
        <v>224</v>
      </c>
      <c r="L5" s="564" t="s">
        <v>224</v>
      </c>
      <c r="M5" s="565" t="s">
        <v>224</v>
      </c>
      <c r="N5" s="565" t="s">
        <v>224</v>
      </c>
      <c r="O5" s="165"/>
    </row>
    <row r="6" spans="1:15" x14ac:dyDescent="0.2">
      <c r="A6" s="227"/>
      <c r="B6" s="227"/>
      <c r="C6" s="566"/>
      <c r="D6" s="567"/>
      <c r="E6" s="566"/>
      <c r="F6" s="566"/>
      <c r="G6" s="566"/>
      <c r="H6" s="566"/>
      <c r="I6" s="566"/>
      <c r="J6" s="566"/>
      <c r="K6" s="566"/>
      <c r="L6" s="566"/>
      <c r="M6" s="566"/>
      <c r="N6" s="568"/>
    </row>
    <row r="7" spans="1:15" x14ac:dyDescent="0.2">
      <c r="A7" s="85">
        <v>1</v>
      </c>
      <c r="B7" s="86" t="s">
        <v>2</v>
      </c>
      <c r="C7" s="69">
        <v>635</v>
      </c>
      <c r="D7" s="69">
        <v>565</v>
      </c>
      <c r="E7" s="69">
        <v>550</v>
      </c>
      <c r="F7" s="69">
        <v>505</v>
      </c>
      <c r="G7" s="69">
        <v>560</v>
      </c>
      <c r="H7" s="69">
        <v>545</v>
      </c>
      <c r="I7" s="69">
        <v>520</v>
      </c>
      <c r="J7" s="69">
        <v>605</v>
      </c>
      <c r="K7" s="69">
        <v>665</v>
      </c>
      <c r="L7" s="53">
        <v>690</v>
      </c>
      <c r="M7" s="53">
        <v>765</v>
      </c>
      <c r="N7" s="429">
        <v>130</v>
      </c>
    </row>
    <row r="8" spans="1:15" x14ac:dyDescent="0.2">
      <c r="A8" s="85">
        <v>2</v>
      </c>
      <c r="B8" s="86" t="s">
        <v>6</v>
      </c>
      <c r="C8" s="69">
        <v>2060</v>
      </c>
      <c r="D8" s="69">
        <v>1820</v>
      </c>
      <c r="E8" s="69">
        <v>1820</v>
      </c>
      <c r="F8" s="69">
        <v>1780</v>
      </c>
      <c r="G8" s="69">
        <v>1760</v>
      </c>
      <c r="H8" s="69">
        <v>1740</v>
      </c>
      <c r="I8" s="69">
        <v>1660</v>
      </c>
      <c r="J8" s="69">
        <v>1605</v>
      </c>
      <c r="K8" s="69">
        <v>1630</v>
      </c>
      <c r="L8" s="53">
        <v>1550</v>
      </c>
      <c r="M8" s="53">
        <v>1595</v>
      </c>
      <c r="N8" s="429">
        <v>-465</v>
      </c>
    </row>
    <row r="9" spans="1:15" x14ac:dyDescent="0.2">
      <c r="A9" s="85">
        <v>3</v>
      </c>
      <c r="B9" s="86" t="s">
        <v>10</v>
      </c>
      <c r="C9" s="69">
        <v>1605</v>
      </c>
      <c r="D9" s="69">
        <v>1440</v>
      </c>
      <c r="E9" s="69">
        <v>1320</v>
      </c>
      <c r="F9" s="69">
        <v>1380</v>
      </c>
      <c r="G9" s="69">
        <v>1405</v>
      </c>
      <c r="H9" s="69">
        <v>1390</v>
      </c>
      <c r="I9" s="69">
        <v>1340</v>
      </c>
      <c r="J9" s="69">
        <v>1450</v>
      </c>
      <c r="K9" s="69">
        <v>1430</v>
      </c>
      <c r="L9" s="53">
        <v>1475</v>
      </c>
      <c r="M9" s="53">
        <v>1600</v>
      </c>
      <c r="N9" s="429">
        <v>-5</v>
      </c>
    </row>
    <row r="10" spans="1:15" x14ac:dyDescent="0.2">
      <c r="A10" s="85">
        <v>4</v>
      </c>
      <c r="B10" s="86" t="s">
        <v>3</v>
      </c>
      <c r="C10" s="69">
        <v>915</v>
      </c>
      <c r="D10" s="69">
        <v>765</v>
      </c>
      <c r="E10" s="69">
        <v>750</v>
      </c>
      <c r="F10" s="69">
        <v>700</v>
      </c>
      <c r="G10" s="69">
        <v>665</v>
      </c>
      <c r="H10" s="69">
        <v>665</v>
      </c>
      <c r="I10" s="69">
        <v>655</v>
      </c>
      <c r="J10" s="69">
        <v>710</v>
      </c>
      <c r="K10" s="69">
        <v>800</v>
      </c>
      <c r="L10" s="53">
        <v>830</v>
      </c>
      <c r="M10" s="53">
        <v>885</v>
      </c>
      <c r="N10" s="429">
        <v>-30</v>
      </c>
    </row>
    <row r="11" spans="1:15" x14ac:dyDescent="0.2">
      <c r="A11" s="85">
        <v>5</v>
      </c>
      <c r="B11" s="86" t="s">
        <v>7</v>
      </c>
      <c r="C11" s="69">
        <v>215</v>
      </c>
      <c r="D11" s="69">
        <v>170</v>
      </c>
      <c r="E11" s="69">
        <v>145</v>
      </c>
      <c r="F11" s="69">
        <v>145</v>
      </c>
      <c r="G11" s="69">
        <v>125</v>
      </c>
      <c r="H11" s="69">
        <v>150</v>
      </c>
      <c r="I11" s="69">
        <v>115</v>
      </c>
      <c r="J11" s="69">
        <v>150</v>
      </c>
      <c r="K11" s="69">
        <v>160</v>
      </c>
      <c r="L11" s="53">
        <v>180</v>
      </c>
      <c r="M11" s="53">
        <v>185</v>
      </c>
      <c r="N11" s="429">
        <v>-30</v>
      </c>
    </row>
    <row r="12" spans="1:15" x14ac:dyDescent="0.2">
      <c r="A12" s="85">
        <v>6</v>
      </c>
      <c r="B12" s="86" t="s">
        <v>11</v>
      </c>
      <c r="C12" s="69">
        <v>60</v>
      </c>
      <c r="D12" s="69">
        <v>45</v>
      </c>
      <c r="E12" s="69">
        <v>45</v>
      </c>
      <c r="F12" s="69">
        <v>50</v>
      </c>
      <c r="G12" s="69">
        <v>45</v>
      </c>
      <c r="H12" s="69">
        <v>50</v>
      </c>
      <c r="I12" s="69">
        <v>55</v>
      </c>
      <c r="J12" s="69">
        <v>60</v>
      </c>
      <c r="K12" s="69">
        <v>75</v>
      </c>
      <c r="L12" s="53">
        <v>60</v>
      </c>
      <c r="M12" s="53">
        <v>90</v>
      </c>
      <c r="N12" s="429">
        <v>30</v>
      </c>
    </row>
    <row r="13" spans="1:15" x14ac:dyDescent="0.2">
      <c r="A13" s="85">
        <v>7</v>
      </c>
      <c r="B13" s="86" t="s">
        <v>4</v>
      </c>
      <c r="C13" s="69">
        <v>85</v>
      </c>
      <c r="D13" s="69">
        <v>100</v>
      </c>
      <c r="E13" s="69">
        <v>100</v>
      </c>
      <c r="F13" s="69">
        <v>75</v>
      </c>
      <c r="G13" s="69">
        <v>85</v>
      </c>
      <c r="H13" s="69">
        <v>90</v>
      </c>
      <c r="I13" s="69">
        <v>75</v>
      </c>
      <c r="J13" s="69">
        <v>85</v>
      </c>
      <c r="K13" s="69">
        <v>60</v>
      </c>
      <c r="L13" s="53">
        <v>80</v>
      </c>
      <c r="M13" s="53">
        <v>95</v>
      </c>
      <c r="N13" s="429">
        <v>10</v>
      </c>
    </row>
    <row r="14" spans="1:15" x14ac:dyDescent="0.2">
      <c r="A14" s="85">
        <v>8</v>
      </c>
      <c r="B14" s="86" t="s">
        <v>5</v>
      </c>
      <c r="C14" s="69">
        <v>160</v>
      </c>
      <c r="D14" s="69">
        <v>135</v>
      </c>
      <c r="E14" s="69">
        <v>115</v>
      </c>
      <c r="F14" s="69">
        <v>90</v>
      </c>
      <c r="G14" s="69">
        <v>100</v>
      </c>
      <c r="H14" s="69">
        <v>115</v>
      </c>
      <c r="I14" s="69">
        <v>90</v>
      </c>
      <c r="J14" s="69">
        <v>110</v>
      </c>
      <c r="K14" s="69">
        <v>145</v>
      </c>
      <c r="L14" s="53">
        <v>175</v>
      </c>
      <c r="M14" s="53">
        <v>215</v>
      </c>
      <c r="N14" s="429">
        <v>55</v>
      </c>
    </row>
    <row r="15" spans="1:15" x14ac:dyDescent="0.2">
      <c r="A15" s="85">
        <v>9</v>
      </c>
      <c r="B15" s="86" t="s">
        <v>8</v>
      </c>
      <c r="C15" s="69">
        <v>145</v>
      </c>
      <c r="D15" s="69">
        <v>135</v>
      </c>
      <c r="E15" s="69">
        <v>125</v>
      </c>
      <c r="F15" s="69">
        <v>105</v>
      </c>
      <c r="G15" s="69">
        <v>115</v>
      </c>
      <c r="H15" s="69">
        <v>115</v>
      </c>
      <c r="I15" s="69">
        <v>145</v>
      </c>
      <c r="J15" s="69">
        <v>200</v>
      </c>
      <c r="K15" s="69">
        <v>200</v>
      </c>
      <c r="L15" s="53">
        <v>165</v>
      </c>
      <c r="M15" s="53">
        <v>155</v>
      </c>
      <c r="N15" s="429">
        <v>10</v>
      </c>
    </row>
    <row r="16" spans="1:15" x14ac:dyDescent="0.2">
      <c r="A16" s="85">
        <v>10</v>
      </c>
      <c r="B16" s="86" t="s">
        <v>9</v>
      </c>
      <c r="C16" s="69">
        <v>105</v>
      </c>
      <c r="D16" s="69">
        <v>90</v>
      </c>
      <c r="E16" s="69">
        <v>70</v>
      </c>
      <c r="F16" s="69">
        <v>70</v>
      </c>
      <c r="G16" s="69">
        <v>80</v>
      </c>
      <c r="H16" s="69">
        <v>60</v>
      </c>
      <c r="I16" s="69">
        <v>75</v>
      </c>
      <c r="J16" s="69">
        <v>90</v>
      </c>
      <c r="K16" s="69">
        <v>120</v>
      </c>
      <c r="L16" s="53">
        <v>110</v>
      </c>
      <c r="M16" s="53">
        <v>160</v>
      </c>
      <c r="N16" s="429">
        <v>55</v>
      </c>
    </row>
    <row r="17" spans="1:14" x14ac:dyDescent="0.2">
      <c r="A17" s="85">
        <v>11</v>
      </c>
      <c r="B17" s="86" t="s">
        <v>93</v>
      </c>
      <c r="C17" s="69">
        <v>235</v>
      </c>
      <c r="D17" s="69">
        <v>185</v>
      </c>
      <c r="E17" s="69">
        <v>155</v>
      </c>
      <c r="F17" s="69">
        <v>165</v>
      </c>
      <c r="G17" s="69">
        <v>175</v>
      </c>
      <c r="H17" s="69">
        <v>255</v>
      </c>
      <c r="I17" s="69">
        <v>270</v>
      </c>
      <c r="J17" s="69">
        <v>280</v>
      </c>
      <c r="K17" s="69">
        <v>295</v>
      </c>
      <c r="L17" s="53">
        <v>335</v>
      </c>
      <c r="M17" s="53">
        <v>350</v>
      </c>
      <c r="N17" s="429">
        <v>115</v>
      </c>
    </row>
    <row r="18" spans="1:14" x14ac:dyDescent="0.2">
      <c r="A18" s="85">
        <v>12</v>
      </c>
      <c r="B18" s="86" t="s">
        <v>165</v>
      </c>
      <c r="C18" s="69">
        <v>555</v>
      </c>
      <c r="D18" s="69">
        <v>535</v>
      </c>
      <c r="E18" s="69">
        <v>440</v>
      </c>
      <c r="F18" s="69">
        <v>425</v>
      </c>
      <c r="G18" s="69">
        <v>425</v>
      </c>
      <c r="H18" s="69">
        <v>440</v>
      </c>
      <c r="I18" s="69">
        <v>395</v>
      </c>
      <c r="J18" s="69">
        <v>415</v>
      </c>
      <c r="K18" s="69">
        <v>495</v>
      </c>
      <c r="L18" s="53">
        <v>475</v>
      </c>
      <c r="M18" s="53">
        <v>490</v>
      </c>
      <c r="N18" s="429">
        <v>-65</v>
      </c>
    </row>
    <row r="19" spans="1:14" x14ac:dyDescent="0.2">
      <c r="A19" s="87"/>
      <c r="B19" s="231" t="s">
        <v>403</v>
      </c>
      <c r="C19" s="69">
        <v>120</v>
      </c>
      <c r="D19" s="69">
        <v>170</v>
      </c>
      <c r="E19" s="69">
        <v>225</v>
      </c>
      <c r="F19" s="69">
        <v>205</v>
      </c>
      <c r="G19" s="69">
        <v>225</v>
      </c>
      <c r="H19" s="69">
        <v>50</v>
      </c>
      <c r="I19" s="69">
        <v>25</v>
      </c>
      <c r="J19" s="69">
        <v>125</v>
      </c>
      <c r="K19" s="69">
        <v>15</v>
      </c>
      <c r="L19" s="53">
        <v>15</v>
      </c>
      <c r="M19" s="53">
        <v>15</v>
      </c>
      <c r="N19" s="429">
        <v>-105</v>
      </c>
    </row>
    <row r="20" spans="1:14" x14ac:dyDescent="0.2">
      <c r="A20" s="87"/>
      <c r="B20" s="231"/>
      <c r="C20" s="71"/>
      <c r="D20" s="71"/>
      <c r="E20" s="71"/>
      <c r="F20" s="71"/>
      <c r="G20" s="71"/>
      <c r="H20" s="71"/>
      <c r="I20" s="71"/>
      <c r="J20" s="71"/>
      <c r="K20" s="71"/>
      <c r="L20" s="53"/>
      <c r="M20" s="53"/>
      <c r="N20" s="277"/>
    </row>
    <row r="21" spans="1:14" x14ac:dyDescent="0.2">
      <c r="A21" s="87"/>
      <c r="B21" s="231" t="s">
        <v>20</v>
      </c>
      <c r="C21" s="71">
        <v>6900</v>
      </c>
      <c r="D21" s="71">
        <v>6160</v>
      </c>
      <c r="E21" s="71">
        <v>5865</v>
      </c>
      <c r="F21" s="71">
        <v>5705</v>
      </c>
      <c r="G21" s="71">
        <v>5765</v>
      </c>
      <c r="H21" s="71">
        <v>5670</v>
      </c>
      <c r="I21" s="71">
        <v>5415</v>
      </c>
      <c r="J21" s="71">
        <v>5885</v>
      </c>
      <c r="K21" s="71">
        <v>6085</v>
      </c>
      <c r="L21" s="71">
        <v>6135</v>
      </c>
      <c r="M21" s="71">
        <v>6595</v>
      </c>
      <c r="N21" s="429">
        <v>-305</v>
      </c>
    </row>
    <row r="22" spans="1:14" ht="5.25" customHeight="1" x14ac:dyDescent="0.2">
      <c r="A22" s="559"/>
      <c r="B22" s="559"/>
      <c r="C22" s="72"/>
      <c r="D22" s="72"/>
      <c r="E22" s="72"/>
      <c r="F22" s="72"/>
      <c r="G22" s="72"/>
      <c r="H22" s="72"/>
      <c r="I22" s="72"/>
      <c r="J22" s="72"/>
      <c r="K22" s="72"/>
      <c r="L22" s="72"/>
      <c r="M22" s="72"/>
      <c r="N22" s="72"/>
    </row>
    <row r="23" spans="1:14" ht="6" customHeight="1" x14ac:dyDescent="0.2">
      <c r="A23" s="414"/>
      <c r="B23" s="414"/>
      <c r="C23" s="55"/>
      <c r="D23" s="55"/>
      <c r="E23" s="55"/>
      <c r="F23" s="55"/>
      <c r="G23" s="55"/>
      <c r="H23" s="55"/>
      <c r="I23" s="55"/>
      <c r="J23" s="55"/>
      <c r="K23" s="55"/>
      <c r="L23" s="55"/>
      <c r="M23" s="55"/>
      <c r="N23" s="55"/>
    </row>
    <row r="24" spans="1:14" x14ac:dyDescent="0.2">
      <c r="A24" s="425" t="s">
        <v>304</v>
      </c>
      <c r="B24" s="414"/>
      <c r="C24" s="55"/>
      <c r="D24" s="55"/>
      <c r="E24" s="55"/>
      <c r="F24" s="55"/>
      <c r="G24" s="55"/>
      <c r="H24" s="55"/>
      <c r="I24" s="55"/>
      <c r="J24" s="55"/>
      <c r="K24" s="55"/>
      <c r="L24" s="55"/>
      <c r="M24" s="55"/>
      <c r="N24" s="569" t="s">
        <v>312</v>
      </c>
    </row>
    <row r="25" spans="1:14" x14ac:dyDescent="0.2">
      <c r="A25" s="1069" t="str">
        <f>CONCATENATE("Veränderung ALG-II-Bezug in den Stadtbezirken ",C4,"-",M4)</f>
        <v>Veränderung ALG-II-Bezug in den Stadtbezirken 2010-2020</v>
      </c>
      <c r="B25" s="414"/>
      <c r="C25" s="55"/>
      <c r="D25" s="55"/>
      <c r="E25" s="55"/>
      <c r="F25" s="55"/>
      <c r="G25" s="55"/>
      <c r="H25" s="55"/>
      <c r="I25" s="55"/>
      <c r="J25" s="55"/>
      <c r="K25" s="55"/>
      <c r="L25" s="55"/>
      <c r="M25" s="55"/>
      <c r="N25" s="55"/>
    </row>
    <row r="26" spans="1:14" x14ac:dyDescent="0.2">
      <c r="A26" s="413"/>
      <c r="B26" s="413"/>
      <c r="C26" s="53"/>
      <c r="D26" s="53"/>
      <c r="E26" s="53"/>
      <c r="F26" s="53"/>
      <c r="G26" s="53"/>
      <c r="H26" s="53"/>
      <c r="I26" s="53"/>
      <c r="J26" s="53"/>
      <c r="K26" s="53"/>
      <c r="L26" s="53"/>
      <c r="M26" s="53"/>
      <c r="N26" s="53"/>
    </row>
    <row r="27" spans="1:14" x14ac:dyDescent="0.2">
      <c r="A27" s="413"/>
      <c r="B27" s="413"/>
      <c r="C27" s="53"/>
      <c r="D27" s="53"/>
      <c r="E27" s="53"/>
      <c r="F27" s="53"/>
      <c r="G27" s="53"/>
      <c r="H27" s="53"/>
      <c r="I27" s="53"/>
      <c r="J27" s="53"/>
      <c r="K27" s="53"/>
      <c r="L27" s="53"/>
      <c r="M27" s="53"/>
      <c r="N27" s="53"/>
    </row>
    <row r="28" spans="1:14" x14ac:dyDescent="0.2">
      <c r="A28" s="413"/>
      <c r="B28" s="413"/>
      <c r="C28" s="53"/>
      <c r="D28" s="53"/>
      <c r="E28" s="53"/>
      <c r="F28" s="53"/>
      <c r="G28" s="53"/>
      <c r="H28" s="53"/>
      <c r="I28" s="53"/>
      <c r="J28" s="53"/>
      <c r="K28" s="53"/>
      <c r="L28" s="53"/>
      <c r="M28" s="53"/>
      <c r="N28" s="53"/>
    </row>
    <row r="29" spans="1:14" x14ac:dyDescent="0.2">
      <c r="A29" s="413"/>
      <c r="B29" s="413"/>
      <c r="C29" s="53"/>
      <c r="D29" s="53"/>
      <c r="E29" s="53"/>
      <c r="F29" s="53"/>
      <c r="G29" s="53"/>
      <c r="H29" s="53"/>
      <c r="I29" s="53"/>
      <c r="J29" s="53"/>
      <c r="K29" s="53"/>
      <c r="L29" s="53"/>
      <c r="M29" s="53"/>
      <c r="N29" s="53"/>
    </row>
    <row r="30" spans="1:14" x14ac:dyDescent="0.2">
      <c r="A30" s="413"/>
      <c r="B30" s="413"/>
      <c r="C30" s="53"/>
      <c r="D30" s="53"/>
      <c r="E30" s="53"/>
      <c r="F30" s="53"/>
      <c r="G30" s="53"/>
      <c r="H30" s="53"/>
      <c r="I30" s="53"/>
      <c r="J30" s="53"/>
      <c r="K30" s="53"/>
      <c r="L30" s="53"/>
      <c r="M30" s="53"/>
      <c r="N30" s="53"/>
    </row>
    <row r="31" spans="1:14" x14ac:dyDescent="0.2">
      <c r="A31" s="413"/>
      <c r="B31" s="413"/>
      <c r="C31" s="53"/>
      <c r="D31" s="53"/>
      <c r="E31" s="53"/>
      <c r="F31" s="53"/>
      <c r="G31" s="53"/>
      <c r="H31" s="53"/>
      <c r="I31" s="53"/>
      <c r="J31" s="53"/>
      <c r="K31" s="53"/>
      <c r="L31" s="53"/>
      <c r="M31" s="53"/>
      <c r="N31" s="53"/>
    </row>
    <row r="32" spans="1:14" x14ac:dyDescent="0.2">
      <c r="A32" s="413"/>
      <c r="B32" s="413"/>
      <c r="C32" s="53"/>
      <c r="D32" s="53"/>
      <c r="E32" s="53"/>
      <c r="F32" s="53"/>
      <c r="G32" s="53"/>
      <c r="H32" s="53"/>
      <c r="I32" s="53"/>
      <c r="J32" s="53"/>
      <c r="K32" s="53"/>
      <c r="L32" s="53"/>
      <c r="M32" s="53"/>
      <c r="N32" s="53"/>
    </row>
    <row r="33" spans="1:14" x14ac:dyDescent="0.2">
      <c r="A33" s="413"/>
      <c r="B33" s="413"/>
      <c r="C33" s="53"/>
      <c r="D33" s="53"/>
      <c r="E33" s="53"/>
      <c r="F33" s="53"/>
      <c r="G33" s="53"/>
      <c r="H33" s="53"/>
      <c r="I33" s="53"/>
      <c r="J33" s="53"/>
      <c r="K33" s="53"/>
      <c r="L33" s="53"/>
      <c r="M33" s="53"/>
      <c r="N33" s="53"/>
    </row>
    <row r="34" spans="1:14" x14ac:dyDescent="0.2">
      <c r="A34" s="413"/>
      <c r="B34" s="413"/>
      <c r="C34" s="53"/>
      <c r="D34" s="53"/>
      <c r="E34" s="53"/>
      <c r="F34" s="53"/>
      <c r="G34" s="53"/>
      <c r="H34" s="53"/>
      <c r="I34" s="53"/>
      <c r="J34" s="53"/>
      <c r="K34" s="53"/>
      <c r="L34" s="53"/>
      <c r="M34" s="53"/>
      <c r="N34" s="53"/>
    </row>
    <row r="35" spans="1:14" x14ac:dyDescent="0.2">
      <c r="A35" s="413"/>
      <c r="B35" s="413"/>
      <c r="C35" s="53"/>
      <c r="D35" s="53"/>
      <c r="E35" s="53"/>
      <c r="F35" s="53"/>
      <c r="G35" s="53"/>
      <c r="H35" s="53"/>
      <c r="I35" s="53"/>
      <c r="J35" s="53"/>
      <c r="K35" s="53"/>
      <c r="L35" s="53"/>
      <c r="M35" s="53"/>
      <c r="N35" s="53"/>
    </row>
    <row r="36" spans="1:14" x14ac:dyDescent="0.2">
      <c r="A36" s="413"/>
      <c r="B36" s="413"/>
      <c r="C36" s="53"/>
      <c r="D36" s="53"/>
      <c r="E36" s="53"/>
      <c r="F36" s="53"/>
      <c r="G36" s="53"/>
      <c r="H36" s="53"/>
      <c r="I36" s="53"/>
      <c r="J36" s="53"/>
      <c r="K36" s="53"/>
      <c r="L36" s="53"/>
      <c r="M36" s="53"/>
      <c r="N36" s="53"/>
    </row>
    <row r="37" spans="1:14" x14ac:dyDescent="0.2">
      <c r="A37" s="413"/>
      <c r="B37" s="413"/>
      <c r="C37" s="53"/>
      <c r="D37" s="53"/>
      <c r="E37" s="53"/>
      <c r="F37" s="53"/>
      <c r="G37" s="53"/>
      <c r="H37" s="53"/>
      <c r="I37" s="53"/>
      <c r="J37" s="53"/>
      <c r="K37" s="53"/>
      <c r="L37" s="53"/>
      <c r="M37" s="53"/>
      <c r="N37" s="53"/>
    </row>
    <row r="38" spans="1:14" x14ac:dyDescent="0.2">
      <c r="A38" s="413"/>
      <c r="B38" s="413"/>
      <c r="C38" s="53"/>
      <c r="D38" s="53"/>
      <c r="E38" s="53"/>
      <c r="F38" s="53"/>
      <c r="G38" s="53"/>
      <c r="H38" s="53"/>
      <c r="I38" s="53"/>
      <c r="J38" s="53"/>
      <c r="K38" s="53"/>
      <c r="L38" s="53"/>
      <c r="M38" s="53"/>
      <c r="N38" s="53"/>
    </row>
    <row r="39" spans="1:14" x14ac:dyDescent="0.2">
      <c r="A39" s="413"/>
      <c r="B39" s="413"/>
      <c r="C39" s="53"/>
      <c r="D39" s="53"/>
      <c r="E39" s="53"/>
      <c r="F39" s="53"/>
      <c r="G39" s="53"/>
      <c r="H39" s="53"/>
      <c r="I39" s="53"/>
      <c r="J39" s="53"/>
      <c r="K39" s="53"/>
      <c r="L39" s="53"/>
      <c r="M39" s="53"/>
      <c r="N39" s="53"/>
    </row>
    <row r="40" spans="1:14" x14ac:dyDescent="0.2">
      <c r="A40" s="413"/>
      <c r="B40" s="413"/>
      <c r="C40" s="53"/>
      <c r="D40" s="53"/>
      <c r="E40" s="53"/>
      <c r="F40" s="53"/>
      <c r="G40" s="53"/>
      <c r="H40" s="53"/>
      <c r="I40" s="53"/>
      <c r="J40" s="53"/>
      <c r="K40" s="53"/>
      <c r="L40" s="53"/>
      <c r="M40" s="53"/>
      <c r="N40" s="53"/>
    </row>
    <row r="41" spans="1:14" x14ac:dyDescent="0.2">
      <c r="A41" s="413"/>
      <c r="B41" s="413"/>
      <c r="C41" s="53"/>
      <c r="D41" s="53"/>
      <c r="E41" s="53"/>
      <c r="F41" s="53"/>
      <c r="G41" s="53"/>
      <c r="H41" s="53"/>
      <c r="I41" s="53"/>
      <c r="J41" s="53"/>
      <c r="K41" s="53"/>
      <c r="L41" s="53"/>
      <c r="M41" s="53"/>
      <c r="N41" s="53"/>
    </row>
    <row r="42" spans="1:14" x14ac:dyDescent="0.2">
      <c r="A42" s="413"/>
      <c r="B42" s="413"/>
      <c r="C42" s="53"/>
      <c r="D42" s="53"/>
      <c r="E42" s="53"/>
      <c r="F42" s="53"/>
      <c r="G42" s="53"/>
      <c r="H42" s="53"/>
      <c r="I42" s="53"/>
      <c r="J42" s="53"/>
      <c r="K42" s="53"/>
      <c r="L42" s="53"/>
      <c r="M42" s="53"/>
      <c r="N42" s="53"/>
    </row>
    <row r="43" spans="1:14" x14ac:dyDescent="0.2">
      <c r="A43" s="413"/>
      <c r="B43" s="413"/>
      <c r="C43" s="53"/>
      <c r="D43" s="53"/>
      <c r="E43" s="53"/>
      <c r="F43" s="53"/>
      <c r="G43" s="53"/>
      <c r="H43" s="53"/>
      <c r="I43" s="53"/>
      <c r="J43" s="53"/>
      <c r="K43" s="53"/>
      <c r="L43" s="53"/>
      <c r="M43" s="53"/>
      <c r="N43" s="53"/>
    </row>
    <row r="44" spans="1:14" x14ac:dyDescent="0.2">
      <c r="A44" s="413"/>
      <c r="B44" s="413"/>
      <c r="C44" s="53"/>
      <c r="D44" s="53"/>
      <c r="E44" s="53"/>
      <c r="F44" s="53"/>
      <c r="G44" s="53"/>
      <c r="H44" s="53"/>
      <c r="I44" s="53"/>
      <c r="J44" s="53"/>
      <c r="K44" s="53"/>
      <c r="L44" s="53"/>
      <c r="M44" s="53"/>
      <c r="N44" s="53"/>
    </row>
    <row r="45" spans="1:14" x14ac:dyDescent="0.2">
      <c r="A45" s="413"/>
      <c r="B45" s="413"/>
      <c r="C45" s="53"/>
      <c r="D45" s="53"/>
      <c r="E45" s="53"/>
      <c r="F45" s="53"/>
      <c r="G45" s="53"/>
      <c r="H45" s="53"/>
      <c r="I45" s="53"/>
      <c r="J45" s="53"/>
      <c r="K45" s="53"/>
      <c r="L45" s="53"/>
      <c r="M45" s="53"/>
      <c r="N45" s="53"/>
    </row>
    <row r="46" spans="1:14" x14ac:dyDescent="0.2">
      <c r="A46" s="413"/>
      <c r="B46" s="413"/>
      <c r="C46" s="53"/>
      <c r="D46" s="53"/>
      <c r="E46" s="53"/>
      <c r="F46" s="53"/>
      <c r="G46" s="53"/>
      <c r="H46" s="53"/>
      <c r="I46" s="53"/>
      <c r="J46" s="53"/>
      <c r="K46" s="53"/>
      <c r="L46" s="53"/>
      <c r="M46" s="53"/>
      <c r="N46" s="53"/>
    </row>
    <row r="47" spans="1:14" x14ac:dyDescent="0.2">
      <c r="A47" s="413"/>
      <c r="B47" s="413"/>
      <c r="C47" s="53"/>
      <c r="D47" s="53"/>
      <c r="E47" s="53"/>
      <c r="F47" s="53"/>
      <c r="G47" s="53"/>
      <c r="H47" s="53"/>
      <c r="I47" s="53"/>
      <c r="J47" s="53"/>
      <c r="K47" s="53"/>
      <c r="L47" s="53"/>
      <c r="M47" s="53"/>
      <c r="N47" s="53"/>
    </row>
    <row r="48" spans="1:14" x14ac:dyDescent="0.2">
      <c r="A48" s="413"/>
      <c r="B48" s="413"/>
      <c r="C48" s="53"/>
      <c r="D48" s="53"/>
      <c r="E48" s="53"/>
      <c r="F48" s="53"/>
      <c r="G48" s="53"/>
      <c r="H48" s="53"/>
      <c r="I48" s="53"/>
      <c r="J48" s="53"/>
      <c r="K48" s="53"/>
      <c r="L48" s="53"/>
      <c r="M48" s="53"/>
      <c r="N48" s="66" t="s">
        <v>335</v>
      </c>
    </row>
    <row r="49" spans="1:14" x14ac:dyDescent="0.2">
      <c r="A49" s="413"/>
      <c r="B49" s="413"/>
      <c r="C49" s="53"/>
      <c r="D49" s="53"/>
      <c r="E49" s="53"/>
      <c r="F49" s="53"/>
      <c r="G49" s="53"/>
      <c r="H49" s="53"/>
      <c r="I49" s="53"/>
      <c r="J49" s="53"/>
      <c r="K49" s="53"/>
      <c r="L49" s="53"/>
      <c r="M49" s="53"/>
      <c r="N49" s="53"/>
    </row>
  </sheetData>
  <hyperlinks>
    <hyperlink ref="N2" location="INHALT!A1" display="INHALT!A1" xr:uid="{C6A028B2-1E0C-4A49-BCCA-841549B76CF7}"/>
  </hyperlinks>
  <printOptions horizontalCentered="1"/>
  <pageMargins left="0.59055118110236227" right="0.59055118110236227" top="0.78740157480314965" bottom="0.78740157480314965" header="0.31496062992125984" footer="0.31496062992125984"/>
  <pageSetup paperSize="9" scale="78" firstPageNumber="60" orientation="portrait" useFirstPageNumber="1" r:id="rId1"/>
  <headerFooter>
    <oddFooter>&amp;CSeite &amp;P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sheetPr>
  <dimension ref="A1:J52"/>
  <sheetViews>
    <sheetView zoomScaleNormal="100" zoomScaleSheetLayoutView="100" workbookViewId="0">
      <pane ySplit="5" topLeftCell="A6" activePane="bottomLeft" state="frozen"/>
      <selection activeCell="A80" sqref="A80:XFD80"/>
      <selection pane="bottomLeft" activeCell="I1" sqref="I1"/>
    </sheetView>
  </sheetViews>
  <sheetFormatPr baseColWidth="10" defaultColWidth="11.42578125" defaultRowHeight="12.75" x14ac:dyDescent="0.2"/>
  <cols>
    <col min="1" max="1" width="5.7109375" style="17" customWidth="1"/>
    <col min="2" max="2" width="25.5703125" style="17" customWidth="1"/>
    <col min="3" max="3" width="11.140625" style="17" bestFit="1" customWidth="1"/>
    <col min="4" max="4" width="8.42578125" style="17" customWidth="1"/>
    <col min="5" max="5" width="10" style="17" customWidth="1"/>
    <col min="6" max="6" width="11.5703125" style="17" customWidth="1"/>
    <col min="7" max="7" width="10.85546875" style="17" bestFit="1" customWidth="1"/>
    <col min="8" max="8" width="8.85546875" style="17" customWidth="1"/>
    <col min="9" max="9" width="8.140625" style="17" customWidth="1"/>
    <col min="10" max="16384" width="11.42578125" style="17"/>
  </cols>
  <sheetData>
    <row r="1" spans="1:10" x14ac:dyDescent="0.2">
      <c r="A1" s="1056">
        <v>44012</v>
      </c>
      <c r="B1" s="55"/>
      <c r="C1" s="55"/>
      <c r="D1" s="55"/>
      <c r="E1" s="55"/>
      <c r="F1" s="55"/>
      <c r="G1" s="55"/>
      <c r="H1" s="55"/>
      <c r="I1" s="1070" t="str">
        <f>HYPERLINK("[Kleinräumige Statistik Daten Prototyp.xlsx]INHALT!A1","zum Inhaltsverzeichnis")</f>
        <v>zum Inhaltsverzeichnis</v>
      </c>
    </row>
    <row r="2" spans="1:10" ht="30.6" customHeight="1" x14ac:dyDescent="0.2">
      <c r="A2" s="1175" t="str">
        <f>CONCATENATE("Sozialversicherungspflichtig Beschäftigte am Wohnort Ingolstadt am ",DAY(A1),".",TEXT(MONTH(A1),"00"),".",YEAR(A1))</f>
        <v>Sozialversicherungspflichtig Beschäftigte am Wohnort Ingolstadt am 30.06.2020</v>
      </c>
      <c r="B2" s="1175"/>
      <c r="C2" s="1175"/>
      <c r="D2" s="1175"/>
      <c r="E2" s="1175"/>
      <c r="F2" s="1175"/>
      <c r="G2" s="1175"/>
      <c r="H2" s="1175"/>
      <c r="I2" s="1175"/>
    </row>
    <row r="3" spans="1:10" ht="15.75" x14ac:dyDescent="0.2">
      <c r="A3" s="174"/>
      <c r="B3" s="414"/>
      <c r="C3" s="55"/>
      <c r="D3" s="55"/>
      <c r="E3" s="55"/>
      <c r="F3" s="55"/>
      <c r="G3" s="55"/>
      <c r="H3" s="55"/>
      <c r="I3" s="66" t="s">
        <v>509</v>
      </c>
    </row>
    <row r="4" spans="1:10" s="26" customFormat="1" ht="33.6" customHeight="1" x14ac:dyDescent="0.2">
      <c r="A4" s="170" t="s">
        <v>203</v>
      </c>
      <c r="B4" s="168" t="s">
        <v>172</v>
      </c>
      <c r="C4" s="804" t="s">
        <v>16</v>
      </c>
      <c r="D4" s="804" t="s">
        <v>94</v>
      </c>
      <c r="E4" s="804" t="s">
        <v>95</v>
      </c>
      <c r="F4" s="804" t="s">
        <v>17</v>
      </c>
      <c r="G4" s="804" t="s">
        <v>18</v>
      </c>
      <c r="H4" s="804" t="s">
        <v>394</v>
      </c>
      <c r="I4" s="805" t="s">
        <v>395</v>
      </c>
      <c r="J4" s="576"/>
    </row>
    <row r="5" spans="1:10" s="26" customFormat="1" ht="12" x14ac:dyDescent="0.2">
      <c r="A5" s="577"/>
      <c r="B5" s="578"/>
      <c r="C5" s="579" t="s">
        <v>224</v>
      </c>
      <c r="D5" s="579" t="s">
        <v>224</v>
      </c>
      <c r="E5" s="579" t="s">
        <v>224</v>
      </c>
      <c r="F5" s="579" t="s">
        <v>224</v>
      </c>
      <c r="G5" s="579" t="s">
        <v>224</v>
      </c>
      <c r="H5" s="579" t="s">
        <v>224</v>
      </c>
      <c r="I5" s="580" t="s">
        <v>224</v>
      </c>
      <c r="J5" s="576"/>
    </row>
    <row r="6" spans="1:10" s="26" customFormat="1" ht="13.9" customHeight="1" x14ac:dyDescent="0.2">
      <c r="A6" s="227"/>
      <c r="B6" s="227"/>
      <c r="C6" s="556"/>
      <c r="D6" s="556"/>
      <c r="E6" s="556"/>
      <c r="F6" s="556"/>
      <c r="G6" s="556"/>
      <c r="H6" s="556"/>
      <c r="I6" s="556"/>
    </row>
    <row r="7" spans="1:10" s="39" customFormat="1" ht="13.9" customHeight="1" x14ac:dyDescent="0.2">
      <c r="A7" s="85">
        <v>1</v>
      </c>
      <c r="B7" s="86" t="s">
        <v>2</v>
      </c>
      <c r="C7" s="130">
        <v>7300</v>
      </c>
      <c r="D7" s="130">
        <v>4195</v>
      </c>
      <c r="E7" s="69">
        <v>3105</v>
      </c>
      <c r="F7" s="130">
        <v>5615</v>
      </c>
      <c r="G7" s="69">
        <v>1685</v>
      </c>
      <c r="H7" s="130">
        <v>745</v>
      </c>
      <c r="I7" s="69">
        <v>970</v>
      </c>
    </row>
    <row r="8" spans="1:10" s="39" customFormat="1" ht="13.9" customHeight="1" x14ac:dyDescent="0.2">
      <c r="A8" s="85">
        <v>2</v>
      </c>
      <c r="B8" s="86" t="s">
        <v>6</v>
      </c>
      <c r="C8" s="130">
        <v>7605</v>
      </c>
      <c r="D8" s="130">
        <v>4615</v>
      </c>
      <c r="E8" s="69">
        <v>2995</v>
      </c>
      <c r="F8" s="130">
        <v>4815</v>
      </c>
      <c r="G8" s="69">
        <v>2790</v>
      </c>
      <c r="H8" s="130">
        <v>910</v>
      </c>
      <c r="I8" s="69">
        <v>1265</v>
      </c>
    </row>
    <row r="9" spans="1:10" s="39" customFormat="1" ht="13.9" customHeight="1" x14ac:dyDescent="0.2">
      <c r="A9" s="85">
        <v>3</v>
      </c>
      <c r="B9" s="86" t="s">
        <v>10</v>
      </c>
      <c r="C9" s="130">
        <v>9355</v>
      </c>
      <c r="D9" s="130">
        <v>5645</v>
      </c>
      <c r="E9" s="69">
        <v>3710</v>
      </c>
      <c r="F9" s="130">
        <v>6480</v>
      </c>
      <c r="G9" s="69">
        <v>2875</v>
      </c>
      <c r="H9" s="130">
        <v>1130</v>
      </c>
      <c r="I9" s="69">
        <v>1545</v>
      </c>
    </row>
    <row r="10" spans="1:10" s="39" customFormat="1" ht="13.9" customHeight="1" x14ac:dyDescent="0.2">
      <c r="A10" s="85">
        <v>4</v>
      </c>
      <c r="B10" s="86" t="s">
        <v>3</v>
      </c>
      <c r="C10" s="130">
        <v>7955</v>
      </c>
      <c r="D10" s="130">
        <v>4595</v>
      </c>
      <c r="E10" s="69">
        <v>3360</v>
      </c>
      <c r="F10" s="130">
        <v>6340</v>
      </c>
      <c r="G10" s="69">
        <v>1615</v>
      </c>
      <c r="H10" s="130">
        <v>820</v>
      </c>
      <c r="I10" s="69">
        <v>1355</v>
      </c>
    </row>
    <row r="11" spans="1:10" s="39" customFormat="1" ht="13.9" customHeight="1" x14ac:dyDescent="0.2">
      <c r="A11" s="85">
        <v>5</v>
      </c>
      <c r="B11" s="86" t="s">
        <v>7</v>
      </c>
      <c r="C11" s="130">
        <v>4570</v>
      </c>
      <c r="D11" s="130">
        <v>2535</v>
      </c>
      <c r="E11" s="69">
        <v>2035</v>
      </c>
      <c r="F11" s="130">
        <v>4030</v>
      </c>
      <c r="G11" s="69">
        <v>535</v>
      </c>
      <c r="H11" s="130">
        <v>415</v>
      </c>
      <c r="I11" s="69">
        <v>940</v>
      </c>
    </row>
    <row r="12" spans="1:10" s="39" customFormat="1" ht="13.9" customHeight="1" x14ac:dyDescent="0.2">
      <c r="A12" s="85">
        <v>6</v>
      </c>
      <c r="B12" s="86" t="s">
        <v>11</v>
      </c>
      <c r="C12" s="130">
        <v>3120</v>
      </c>
      <c r="D12" s="130">
        <v>1715</v>
      </c>
      <c r="E12" s="69">
        <v>1405</v>
      </c>
      <c r="F12" s="130">
        <v>2890</v>
      </c>
      <c r="G12" s="69">
        <v>230</v>
      </c>
      <c r="H12" s="130">
        <v>340</v>
      </c>
      <c r="I12" s="69">
        <v>605</v>
      </c>
    </row>
    <row r="13" spans="1:10" s="39" customFormat="1" ht="13.9" customHeight="1" x14ac:dyDescent="0.2">
      <c r="A13" s="85">
        <v>7</v>
      </c>
      <c r="B13" s="86" t="s">
        <v>4</v>
      </c>
      <c r="C13" s="130">
        <v>2170</v>
      </c>
      <c r="D13" s="130">
        <v>1245</v>
      </c>
      <c r="E13" s="69">
        <v>920</v>
      </c>
      <c r="F13" s="130">
        <v>1940</v>
      </c>
      <c r="G13" s="69">
        <v>230</v>
      </c>
      <c r="H13" s="130">
        <v>205</v>
      </c>
      <c r="I13" s="69">
        <v>370</v>
      </c>
    </row>
    <row r="14" spans="1:10" s="39" customFormat="1" ht="13.9" customHeight="1" x14ac:dyDescent="0.2">
      <c r="A14" s="85">
        <v>8</v>
      </c>
      <c r="B14" s="86" t="s">
        <v>5</v>
      </c>
      <c r="C14" s="130">
        <v>2340</v>
      </c>
      <c r="D14" s="130">
        <v>1395</v>
      </c>
      <c r="E14" s="69">
        <v>945</v>
      </c>
      <c r="F14" s="130">
        <v>1905</v>
      </c>
      <c r="G14" s="69">
        <v>435</v>
      </c>
      <c r="H14" s="130">
        <v>260</v>
      </c>
      <c r="I14" s="69">
        <v>395</v>
      </c>
    </row>
    <row r="15" spans="1:10" s="39" customFormat="1" ht="13.9" customHeight="1" x14ac:dyDescent="0.2">
      <c r="A15" s="85">
        <v>9</v>
      </c>
      <c r="B15" s="86" t="s">
        <v>8</v>
      </c>
      <c r="C15" s="130">
        <v>2430</v>
      </c>
      <c r="D15" s="130">
        <v>1430</v>
      </c>
      <c r="E15" s="69">
        <v>1005</v>
      </c>
      <c r="F15" s="130">
        <v>2005</v>
      </c>
      <c r="G15" s="69">
        <v>425</v>
      </c>
      <c r="H15" s="130">
        <v>310</v>
      </c>
      <c r="I15" s="69">
        <v>435</v>
      </c>
    </row>
    <row r="16" spans="1:10" s="39" customFormat="1" ht="13.9" customHeight="1" x14ac:dyDescent="0.2">
      <c r="A16" s="85">
        <v>10</v>
      </c>
      <c r="B16" s="86" t="s">
        <v>9</v>
      </c>
      <c r="C16" s="130">
        <v>4060</v>
      </c>
      <c r="D16" s="130">
        <v>2265</v>
      </c>
      <c r="E16" s="69">
        <v>1800</v>
      </c>
      <c r="F16" s="130">
        <v>3750</v>
      </c>
      <c r="G16" s="69">
        <v>310</v>
      </c>
      <c r="H16" s="130">
        <v>360</v>
      </c>
      <c r="I16" s="69">
        <v>825</v>
      </c>
    </row>
    <row r="17" spans="1:10" s="39" customFormat="1" ht="13.9" customHeight="1" x14ac:dyDescent="0.2">
      <c r="A17" s="85">
        <v>11</v>
      </c>
      <c r="B17" s="86" t="s">
        <v>93</v>
      </c>
      <c r="C17" s="130">
        <v>5150</v>
      </c>
      <c r="D17" s="130">
        <v>2945</v>
      </c>
      <c r="E17" s="69">
        <v>2205</v>
      </c>
      <c r="F17" s="130">
        <v>4220</v>
      </c>
      <c r="G17" s="69">
        <v>930</v>
      </c>
      <c r="H17" s="130">
        <v>420</v>
      </c>
      <c r="I17" s="69">
        <v>750</v>
      </c>
    </row>
    <row r="18" spans="1:10" s="39" customFormat="1" ht="13.9" customHeight="1" x14ac:dyDescent="0.2">
      <c r="A18" s="85">
        <v>12</v>
      </c>
      <c r="B18" s="86" t="s">
        <v>165</v>
      </c>
      <c r="C18" s="130">
        <v>6455</v>
      </c>
      <c r="D18" s="130">
        <v>3595</v>
      </c>
      <c r="E18" s="69">
        <v>2855</v>
      </c>
      <c r="F18" s="130">
        <v>5205</v>
      </c>
      <c r="G18" s="69">
        <v>1245</v>
      </c>
      <c r="H18" s="130">
        <v>575</v>
      </c>
      <c r="I18" s="69">
        <v>1075</v>
      </c>
      <c r="J18" s="743"/>
    </row>
    <row r="19" spans="1:10" s="39" customFormat="1" ht="13.9" customHeight="1" x14ac:dyDescent="0.2">
      <c r="A19" s="231"/>
      <c r="B19" s="86" t="s">
        <v>403</v>
      </c>
      <c r="C19" s="130">
        <v>75</v>
      </c>
      <c r="D19" s="130">
        <v>50</v>
      </c>
      <c r="E19" s="69">
        <v>25</v>
      </c>
      <c r="F19" s="130">
        <v>45</v>
      </c>
      <c r="G19" s="69">
        <v>30</v>
      </c>
      <c r="H19" s="429" t="s">
        <v>396</v>
      </c>
      <c r="I19" s="69">
        <v>20</v>
      </c>
      <c r="J19" s="745"/>
    </row>
    <row r="20" spans="1:10" s="39" customFormat="1" ht="13.9" customHeight="1" x14ac:dyDescent="0.2">
      <c r="A20" s="231"/>
      <c r="B20" s="86"/>
      <c r="C20" s="870"/>
      <c r="D20" s="870"/>
      <c r="E20" s="870"/>
      <c r="F20" s="870"/>
      <c r="G20" s="870"/>
      <c r="H20" s="870"/>
      <c r="I20" s="870"/>
      <c r="J20" s="745"/>
    </row>
    <row r="21" spans="1:10" s="40" customFormat="1" ht="13.9" customHeight="1" x14ac:dyDescent="0.25">
      <c r="A21" s="231"/>
      <c r="B21" s="231" t="s">
        <v>20</v>
      </c>
      <c r="C21" s="843">
        <v>62585</v>
      </c>
      <c r="D21" s="131">
        <v>36225</v>
      </c>
      <c r="E21" s="71">
        <v>26360</v>
      </c>
      <c r="F21" s="131">
        <v>49235</v>
      </c>
      <c r="G21" s="71">
        <v>13335</v>
      </c>
      <c r="H21" s="131">
        <v>6500</v>
      </c>
      <c r="I21" s="71">
        <v>10555</v>
      </c>
      <c r="J21" s="744"/>
    </row>
    <row r="22" spans="1:10" ht="13.9" customHeight="1" x14ac:dyDescent="0.2">
      <c r="A22" s="72"/>
      <c r="B22" s="72"/>
      <c r="C22" s="240"/>
      <c r="D22" s="742"/>
      <c r="E22" s="742"/>
      <c r="F22" s="742"/>
      <c r="G22" s="742"/>
      <c r="H22" s="742"/>
      <c r="I22" s="742"/>
    </row>
    <row r="23" spans="1:10" ht="13.9" customHeight="1" x14ac:dyDescent="0.2">
      <c r="A23" s="55"/>
      <c r="B23" s="55"/>
      <c r="C23" s="64"/>
      <c r="D23" s="55"/>
      <c r="E23" s="55"/>
      <c r="F23" s="55"/>
      <c r="G23" s="55"/>
      <c r="H23" s="55"/>
      <c r="I23" s="55"/>
    </row>
    <row r="24" spans="1:10" ht="13.9" customHeight="1" x14ac:dyDescent="0.2">
      <c r="A24" s="425" t="s">
        <v>304</v>
      </c>
      <c r="B24" s="414"/>
      <c r="C24" s="55"/>
      <c r="D24" s="55"/>
      <c r="E24" s="55"/>
      <c r="F24" s="55"/>
      <c r="G24" s="55"/>
      <c r="H24" s="55"/>
      <c r="I24" s="66" t="s">
        <v>234</v>
      </c>
    </row>
    <row r="25" spans="1:10" ht="13.9" customHeight="1" x14ac:dyDescent="0.2">
      <c r="A25" s="1065" t="str">
        <f>CONCATENATE("Sozialversicherungspflichtig Beschäftigte am ",DAY(A1),".",TEXT(MONTH(A1),"00"),".",YEAR(A1))</f>
        <v>Sozialversicherungspflichtig Beschäftigte am 30.06.2020</v>
      </c>
      <c r="B25" s="55"/>
      <c r="C25" s="55"/>
      <c r="D25" s="55"/>
      <c r="E25" s="55"/>
      <c r="F25" s="55"/>
      <c r="G25" s="55"/>
      <c r="H25" s="55"/>
      <c r="I25" s="55"/>
    </row>
    <row r="26" spans="1:10" ht="13.9" customHeight="1" x14ac:dyDescent="0.2">
      <c r="A26" s="55"/>
      <c r="B26" s="55"/>
      <c r="C26" s="55"/>
      <c r="D26" s="55"/>
      <c r="E26" s="55"/>
      <c r="F26" s="55"/>
      <c r="G26" s="55"/>
      <c r="H26" s="55"/>
      <c r="I26" s="55"/>
    </row>
    <row r="27" spans="1:10" x14ac:dyDescent="0.2">
      <c r="A27" s="53"/>
      <c r="B27" s="53"/>
      <c r="C27" s="53"/>
      <c r="D27" s="53"/>
      <c r="E27" s="53"/>
      <c r="F27" s="53"/>
      <c r="G27" s="53"/>
      <c r="H27" s="53"/>
      <c r="I27" s="53"/>
    </row>
    <row r="28" spans="1:10" x14ac:dyDescent="0.2">
      <c r="A28" s="53"/>
      <c r="B28" s="53"/>
      <c r="C28" s="53"/>
      <c r="D28" s="53"/>
      <c r="E28" s="53"/>
      <c r="F28" s="53"/>
      <c r="G28" s="53"/>
      <c r="H28" s="53"/>
      <c r="I28" s="53"/>
    </row>
    <row r="29" spans="1:10" x14ac:dyDescent="0.2">
      <c r="A29" s="53"/>
      <c r="B29" s="53"/>
      <c r="C29" s="53"/>
      <c r="D29" s="53"/>
      <c r="E29" s="53"/>
      <c r="F29" s="53"/>
      <c r="G29" s="53"/>
      <c r="H29" s="53"/>
      <c r="I29" s="53"/>
    </row>
    <row r="30" spans="1:10" x14ac:dyDescent="0.2">
      <c r="A30" s="53"/>
      <c r="B30" s="53"/>
      <c r="C30" s="53"/>
      <c r="D30" s="53"/>
      <c r="E30" s="53"/>
      <c r="F30" s="53"/>
      <c r="G30" s="53"/>
      <c r="H30" s="53"/>
      <c r="I30" s="53"/>
    </row>
    <row r="31" spans="1:10" x14ac:dyDescent="0.2">
      <c r="A31" s="53"/>
      <c r="B31" s="53"/>
      <c r="C31" s="53"/>
      <c r="D31" s="53"/>
      <c r="E31" s="53"/>
      <c r="F31" s="53"/>
      <c r="G31" s="53"/>
      <c r="H31" s="53"/>
      <c r="I31" s="53"/>
    </row>
    <row r="32" spans="1:10" x14ac:dyDescent="0.2">
      <c r="A32" s="53"/>
      <c r="B32" s="53"/>
      <c r="C32" s="53"/>
      <c r="D32" s="53"/>
      <c r="E32" s="53"/>
      <c r="F32" s="53"/>
      <c r="G32" s="53"/>
      <c r="H32" s="53"/>
      <c r="I32" s="53"/>
    </row>
    <row r="33" spans="1:9" x14ac:dyDescent="0.2">
      <c r="A33" s="53"/>
      <c r="B33" s="53"/>
      <c r="C33" s="53"/>
      <c r="D33" s="53"/>
      <c r="E33" s="53"/>
      <c r="F33" s="53"/>
      <c r="G33" s="53"/>
      <c r="H33" s="53"/>
      <c r="I33" s="53"/>
    </row>
    <row r="34" spans="1:9" x14ac:dyDescent="0.2">
      <c r="A34" s="53"/>
      <c r="B34" s="53"/>
      <c r="C34" s="53"/>
      <c r="D34" s="53"/>
      <c r="E34" s="53"/>
      <c r="F34" s="53"/>
      <c r="G34" s="53"/>
      <c r="H34" s="53"/>
      <c r="I34" s="53"/>
    </row>
    <row r="35" spans="1:9" x14ac:dyDescent="0.2">
      <c r="A35" s="53"/>
      <c r="B35" s="53"/>
      <c r="C35" s="53"/>
      <c r="D35" s="53"/>
      <c r="E35" s="53"/>
      <c r="F35" s="53"/>
      <c r="G35" s="53"/>
      <c r="H35" s="53"/>
      <c r="I35" s="53"/>
    </row>
    <row r="36" spans="1:9" x14ac:dyDescent="0.2">
      <c r="A36" s="53"/>
      <c r="B36" s="53"/>
      <c r="C36" s="53"/>
      <c r="D36" s="53"/>
      <c r="E36" s="53"/>
      <c r="F36" s="53"/>
      <c r="G36" s="53"/>
      <c r="H36" s="53"/>
      <c r="I36" s="53"/>
    </row>
    <row r="37" spans="1:9" x14ac:dyDescent="0.2">
      <c r="A37" s="53"/>
      <c r="B37" s="53"/>
      <c r="C37" s="53"/>
      <c r="D37" s="53"/>
      <c r="E37" s="53"/>
      <c r="F37" s="53"/>
      <c r="G37" s="53"/>
      <c r="H37" s="53"/>
      <c r="I37" s="53"/>
    </row>
    <row r="38" spans="1:9" x14ac:dyDescent="0.2">
      <c r="A38" s="53"/>
      <c r="B38" s="53"/>
      <c r="C38" s="53"/>
      <c r="D38" s="53"/>
      <c r="E38" s="53"/>
      <c r="F38" s="53"/>
      <c r="G38" s="53"/>
      <c r="H38" s="53"/>
      <c r="I38" s="53"/>
    </row>
    <row r="39" spans="1:9" x14ac:dyDescent="0.2">
      <c r="A39" s="53"/>
      <c r="B39" s="53"/>
      <c r="C39" s="53"/>
      <c r="D39" s="53"/>
      <c r="E39" s="53"/>
      <c r="F39" s="53"/>
      <c r="G39" s="53"/>
      <c r="H39" s="53"/>
      <c r="I39" s="53"/>
    </row>
    <row r="40" spans="1:9" x14ac:dyDescent="0.2">
      <c r="A40" s="53"/>
      <c r="B40" s="53"/>
      <c r="C40" s="53"/>
      <c r="D40" s="53"/>
      <c r="E40" s="53"/>
      <c r="F40" s="53"/>
      <c r="G40" s="53"/>
      <c r="H40" s="53"/>
      <c r="I40" s="53"/>
    </row>
    <row r="41" spans="1:9" x14ac:dyDescent="0.2">
      <c r="A41" s="53"/>
      <c r="B41" s="53"/>
      <c r="C41" s="53"/>
      <c r="D41" s="53"/>
      <c r="E41" s="53"/>
      <c r="F41" s="53"/>
      <c r="G41" s="53"/>
      <c r="H41" s="53"/>
      <c r="I41" s="53"/>
    </row>
    <row r="42" spans="1:9" x14ac:dyDescent="0.2">
      <c r="A42" s="53"/>
      <c r="B42" s="53"/>
      <c r="C42" s="53"/>
      <c r="D42" s="53"/>
      <c r="E42" s="53"/>
      <c r="F42" s="53"/>
      <c r="G42" s="53"/>
      <c r="H42" s="53"/>
      <c r="I42" s="53"/>
    </row>
    <row r="43" spans="1:9" x14ac:dyDescent="0.2">
      <c r="A43" s="53"/>
      <c r="B43" s="53"/>
      <c r="C43" s="53"/>
      <c r="D43" s="53"/>
      <c r="E43" s="53"/>
      <c r="F43" s="53"/>
      <c r="G43" s="53"/>
      <c r="H43" s="53"/>
      <c r="I43" s="53"/>
    </row>
    <row r="44" spans="1:9" x14ac:dyDescent="0.2">
      <c r="A44" s="53"/>
      <c r="B44" s="53"/>
      <c r="C44" s="53"/>
      <c r="D44" s="53"/>
      <c r="E44" s="53"/>
      <c r="F44" s="53"/>
      <c r="G44" s="53"/>
      <c r="H44" s="53"/>
      <c r="I44" s="53"/>
    </row>
    <row r="45" spans="1:9" x14ac:dyDescent="0.2">
      <c r="A45" s="53"/>
      <c r="B45" s="53"/>
      <c r="C45" s="53"/>
      <c r="D45" s="53"/>
      <c r="E45" s="53"/>
      <c r="F45" s="53"/>
      <c r="G45" s="53"/>
      <c r="H45" s="53"/>
      <c r="I45" s="53"/>
    </row>
    <row r="46" spans="1:9" x14ac:dyDescent="0.2">
      <c r="A46" s="53"/>
      <c r="B46" s="53"/>
      <c r="C46" s="53"/>
      <c r="D46" s="53"/>
      <c r="E46" s="53"/>
      <c r="F46" s="53"/>
      <c r="G46" s="53"/>
      <c r="H46" s="53"/>
      <c r="I46" s="53"/>
    </row>
    <row r="47" spans="1:9" x14ac:dyDescent="0.2">
      <c r="A47" s="53"/>
      <c r="B47" s="53"/>
      <c r="C47" s="53"/>
      <c r="D47" s="53"/>
      <c r="E47" s="53"/>
      <c r="F47" s="53"/>
      <c r="G47" s="53"/>
      <c r="H47" s="53"/>
      <c r="I47" s="53"/>
    </row>
    <row r="48" spans="1:9" x14ac:dyDescent="0.2">
      <c r="A48" s="53"/>
      <c r="B48" s="53"/>
      <c r="C48" s="53"/>
      <c r="D48" s="53"/>
      <c r="E48" s="53"/>
      <c r="F48" s="53"/>
      <c r="G48" s="53"/>
      <c r="H48" s="53"/>
      <c r="I48" s="53"/>
    </row>
    <row r="49" spans="1:9" x14ac:dyDescent="0.2">
      <c r="A49" s="53"/>
      <c r="B49" s="53"/>
      <c r="C49" s="53"/>
      <c r="D49" s="53"/>
      <c r="E49" s="53"/>
      <c r="F49" s="53"/>
      <c r="G49" s="53"/>
      <c r="H49" s="53"/>
      <c r="I49" s="53"/>
    </row>
    <row r="50" spans="1:9" x14ac:dyDescent="0.2">
      <c r="A50" s="53"/>
      <c r="B50" s="53"/>
      <c r="C50" s="53"/>
      <c r="D50" s="53"/>
      <c r="E50" s="53"/>
      <c r="F50" s="53"/>
      <c r="G50" s="53"/>
      <c r="H50" s="53"/>
      <c r="I50" s="53"/>
    </row>
    <row r="51" spans="1:9" x14ac:dyDescent="0.2">
      <c r="A51" s="53"/>
      <c r="B51" s="53"/>
      <c r="C51" s="53"/>
      <c r="D51" s="53"/>
      <c r="E51" s="53"/>
      <c r="F51" s="53"/>
      <c r="G51" s="53"/>
      <c r="H51" s="53"/>
      <c r="I51" s="66" t="s">
        <v>335</v>
      </c>
    </row>
    <row r="52" spans="1:9" x14ac:dyDescent="0.2">
      <c r="A52" s="425" t="s">
        <v>304</v>
      </c>
      <c r="B52" s="414"/>
      <c r="C52" s="55"/>
      <c r="D52" s="55"/>
      <c r="E52" s="55"/>
      <c r="F52" s="55"/>
      <c r="G52" s="55"/>
      <c r="H52" s="55"/>
      <c r="I52" s="66" t="s">
        <v>234</v>
      </c>
    </row>
  </sheetData>
  <mergeCells count="1">
    <mergeCell ref="A2:I2"/>
  </mergeCells>
  <phoneticPr fontId="16" type="noConversion"/>
  <hyperlinks>
    <hyperlink ref="I1" location="INHALT!A1" display="INHALT!A1" xr:uid="{A30A9D17-5739-40FF-B81C-0248F0EBCB13}"/>
  </hyperlinks>
  <printOptions horizontalCentered="1"/>
  <pageMargins left="0.59055118110236227" right="0.39370078740157483" top="0.59055118110236227" bottom="0.59055118110236227" header="0.19685039370078741" footer="0.15748031496062992"/>
  <pageSetup paperSize="9" scale="85" firstPageNumber="62" orientation="portrait" useFirstPageNumber="1" r:id="rId1"/>
  <headerFooter alignWithMargins="0">
    <oddFooter>Seite &amp;P</oddFooter>
  </headerFooter>
  <colBreaks count="1" manualBreakCount="1">
    <brk id="9" max="104857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M107"/>
  <sheetViews>
    <sheetView showGridLines="0" zoomScaleNormal="100" zoomScaleSheetLayoutView="100" workbookViewId="0">
      <pane xSplit="1" ySplit="6" topLeftCell="B7" activePane="bottomRight" state="frozen"/>
      <selection activeCell="A80" sqref="A80:XFD80"/>
      <selection pane="topRight" activeCell="A80" sqref="A80:XFD80"/>
      <selection pane="bottomLeft" activeCell="A80" sqref="A80:XFD80"/>
      <selection pane="bottomRight" activeCell="C8" sqref="C8:D22"/>
    </sheetView>
  </sheetViews>
  <sheetFormatPr baseColWidth="10" defaultColWidth="11.28515625" defaultRowHeight="12.75" x14ac:dyDescent="0.2"/>
  <cols>
    <col min="1" max="1" width="5.5703125" style="8" customWidth="1"/>
    <col min="2" max="2" width="19.28515625" style="8" bestFit="1" customWidth="1"/>
    <col min="3" max="3" width="9.5703125" style="8" bestFit="1" customWidth="1"/>
    <col min="4" max="4" width="18" style="10" customWidth="1"/>
    <col min="5" max="5" width="2.85546875" style="24" customWidth="1"/>
    <col min="6" max="6" width="5.28515625" style="24" customWidth="1"/>
    <col min="7" max="7" width="23.42578125" style="8" bestFit="1" customWidth="1"/>
    <col min="8" max="8" width="9.5703125" style="8" bestFit="1" customWidth="1"/>
    <col min="9" max="9" width="5.85546875" style="8" customWidth="1"/>
    <col min="10" max="16384" width="11.28515625" style="8"/>
  </cols>
  <sheetData>
    <row r="1" spans="1:10" x14ac:dyDescent="0.2">
      <c r="A1" s="1056">
        <v>44012</v>
      </c>
      <c r="B1" s="56"/>
      <c r="C1" s="56"/>
      <c r="D1" s="581"/>
      <c r="E1" s="56"/>
      <c r="F1" s="56"/>
      <c r="G1" s="1070" t="str">
        <f>HYPERLINK("[Kleinräumige Statistik Daten Prototyp.xlsx]INHALT!A1","zum Inhaltsverzeichnis")</f>
        <v>zum Inhaltsverzeichnis</v>
      </c>
      <c r="H1" s="92"/>
      <c r="I1" s="92"/>
    </row>
    <row r="2" spans="1:10" s="9" customFormat="1" ht="14.1" customHeight="1" x14ac:dyDescent="0.2">
      <c r="A2" s="174" t="str">
        <f>CONCATENATE("Anteile der sozialversicherungspflichtig Beschäftigten am ",DAY(A1),".",TEXT(MONTH(A1),"00"),".",YEAR(A1))</f>
        <v>Anteile der sozialversicherungspflichtig Beschäftigten am 30.06.2020</v>
      </c>
      <c r="B2" s="78"/>
      <c r="C2" s="78"/>
      <c r="D2" s="78"/>
      <c r="E2" s="78"/>
      <c r="F2" s="78"/>
      <c r="G2" s="159"/>
      <c r="H2" s="159"/>
      <c r="I2" s="159"/>
    </row>
    <row r="3" spans="1:10" s="9" customFormat="1" ht="14.1" customHeight="1" x14ac:dyDescent="0.2">
      <c r="A3" s="78" t="s">
        <v>1</v>
      </c>
      <c r="B3" s="582"/>
      <c r="C3" s="78"/>
      <c r="D3" s="78"/>
      <c r="E3" s="78"/>
      <c r="F3" s="159"/>
      <c r="G3" s="66" t="s">
        <v>509</v>
      </c>
      <c r="H3" s="159"/>
      <c r="I3" s="159"/>
    </row>
    <row r="4" spans="1:10" s="9" customFormat="1" ht="6.75" customHeight="1" x14ac:dyDescent="0.2">
      <c r="A4" s="557"/>
      <c r="B4" s="582"/>
      <c r="C4" s="78"/>
      <c r="D4" s="78"/>
      <c r="E4" s="78"/>
      <c r="F4" s="66"/>
      <c r="G4" s="78"/>
      <c r="H4" s="78"/>
      <c r="I4" s="78"/>
    </row>
    <row r="5" spans="1:10" ht="102.75" customHeight="1" x14ac:dyDescent="0.2">
      <c r="A5" s="172" t="s">
        <v>100</v>
      </c>
      <c r="B5" s="168" t="s">
        <v>101</v>
      </c>
      <c r="C5" s="683" t="s">
        <v>318</v>
      </c>
      <c r="D5" s="679" t="s">
        <v>404</v>
      </c>
      <c r="E5" s="56"/>
      <c r="F5" s="167"/>
      <c r="G5" s="167"/>
      <c r="H5" s="678"/>
      <c r="I5" s="678"/>
      <c r="J5" s="680"/>
    </row>
    <row r="6" spans="1:10" ht="15" x14ac:dyDescent="0.2">
      <c r="A6" s="682"/>
      <c r="B6" s="684"/>
      <c r="C6" s="914" t="s">
        <v>233</v>
      </c>
      <c r="D6" s="913" t="s">
        <v>223</v>
      </c>
      <c r="E6" s="681"/>
      <c r="F6" s="881"/>
      <c r="G6" s="881"/>
      <c r="H6" s="882"/>
      <c r="I6" s="882"/>
      <c r="J6" s="680"/>
    </row>
    <row r="7" spans="1:10" ht="8.25" customHeight="1" x14ac:dyDescent="0.2">
      <c r="A7" s="167"/>
      <c r="B7" s="167"/>
      <c r="C7" s="678"/>
      <c r="D7" s="678"/>
      <c r="E7" s="56"/>
      <c r="F7" s="167"/>
      <c r="G7" s="167"/>
      <c r="H7" s="678"/>
      <c r="I7" s="678"/>
      <c r="J7" s="680"/>
    </row>
    <row r="8" spans="1:10" ht="12" customHeight="1" x14ac:dyDescent="0.2">
      <c r="A8" s="85">
        <v>1</v>
      </c>
      <c r="B8" s="86" t="s">
        <v>2</v>
      </c>
      <c r="C8" s="890">
        <v>7300</v>
      </c>
      <c r="D8" s="892">
        <v>71.568627450980387</v>
      </c>
      <c r="E8" s="92"/>
      <c r="F8" s="92"/>
      <c r="G8" s="92"/>
      <c r="H8" s="92"/>
      <c r="I8" s="92"/>
    </row>
    <row r="9" spans="1:10" ht="12" customHeight="1" x14ac:dyDescent="0.2">
      <c r="A9" s="85">
        <v>2</v>
      </c>
      <c r="B9" s="86" t="s">
        <v>6</v>
      </c>
      <c r="C9" s="890">
        <v>7605</v>
      </c>
      <c r="D9" s="892">
        <v>68.85468537799909</v>
      </c>
      <c r="E9" s="92"/>
      <c r="F9" s="92"/>
      <c r="G9" s="92"/>
      <c r="H9" s="92"/>
      <c r="I9" s="92"/>
    </row>
    <row r="10" spans="1:10" ht="12" customHeight="1" x14ac:dyDescent="0.2">
      <c r="A10" s="85">
        <v>3</v>
      </c>
      <c r="B10" s="86" t="s">
        <v>10</v>
      </c>
      <c r="C10" s="890">
        <v>9355</v>
      </c>
      <c r="D10" s="892">
        <v>68.585043988269788</v>
      </c>
      <c r="E10" s="92"/>
      <c r="F10" s="92"/>
      <c r="G10" s="92"/>
      <c r="H10" s="92"/>
      <c r="I10" s="92"/>
    </row>
    <row r="11" spans="1:10" ht="12" customHeight="1" x14ac:dyDescent="0.2">
      <c r="A11" s="85">
        <v>4</v>
      </c>
      <c r="B11" s="86" t="s">
        <v>3</v>
      </c>
      <c r="C11" s="890">
        <v>7955</v>
      </c>
      <c r="D11" s="892">
        <v>67.759795570698472</v>
      </c>
      <c r="E11" s="92"/>
      <c r="F11" s="92"/>
      <c r="G11" s="92"/>
      <c r="H11" s="92"/>
      <c r="I11" s="92"/>
    </row>
    <row r="12" spans="1:10" ht="12" customHeight="1" x14ac:dyDescent="0.2">
      <c r="A12" s="85">
        <v>5</v>
      </c>
      <c r="B12" s="86" t="s">
        <v>7</v>
      </c>
      <c r="C12" s="890">
        <v>4570</v>
      </c>
      <c r="D12" s="892">
        <v>68.259895444361462</v>
      </c>
      <c r="E12" s="92"/>
      <c r="F12" s="92"/>
      <c r="G12" s="92"/>
      <c r="H12" s="92"/>
      <c r="I12" s="92"/>
    </row>
    <row r="13" spans="1:10" ht="12" customHeight="1" x14ac:dyDescent="0.2">
      <c r="A13" s="85">
        <v>6</v>
      </c>
      <c r="B13" s="86" t="s">
        <v>11</v>
      </c>
      <c r="C13" s="890">
        <v>3120</v>
      </c>
      <c r="D13" s="892">
        <v>68.950276243093924</v>
      </c>
      <c r="E13" s="92"/>
      <c r="F13" s="92"/>
      <c r="G13" s="92"/>
      <c r="H13" s="92"/>
      <c r="I13" s="92"/>
    </row>
    <row r="14" spans="1:10" ht="12" customHeight="1" x14ac:dyDescent="0.2">
      <c r="A14" s="85">
        <v>7</v>
      </c>
      <c r="B14" s="86" t="s">
        <v>4</v>
      </c>
      <c r="C14" s="890">
        <v>2170</v>
      </c>
      <c r="D14" s="892">
        <v>74.315068493150676</v>
      </c>
      <c r="E14" s="92"/>
      <c r="F14" s="92"/>
      <c r="G14" s="92"/>
      <c r="H14" s="92"/>
      <c r="I14" s="92"/>
    </row>
    <row r="15" spans="1:10" ht="12" customHeight="1" x14ac:dyDescent="0.2">
      <c r="A15" s="85">
        <v>8</v>
      </c>
      <c r="B15" s="86" t="s">
        <v>5</v>
      </c>
      <c r="C15" s="890">
        <v>2340</v>
      </c>
      <c r="D15" s="892">
        <v>69.746646795827132</v>
      </c>
      <c r="E15" s="92"/>
      <c r="F15" s="92"/>
      <c r="G15" s="92"/>
      <c r="H15" s="92"/>
      <c r="I15" s="92"/>
    </row>
    <row r="16" spans="1:10" ht="12" customHeight="1" x14ac:dyDescent="0.2">
      <c r="A16" s="85">
        <v>9</v>
      </c>
      <c r="B16" s="86" t="s">
        <v>8</v>
      </c>
      <c r="C16" s="890">
        <v>2430</v>
      </c>
      <c r="D16" s="892">
        <v>68.258426966292134</v>
      </c>
      <c r="E16" s="92"/>
      <c r="F16" s="92"/>
      <c r="G16" s="92"/>
      <c r="H16" s="92"/>
      <c r="I16" s="92"/>
    </row>
    <row r="17" spans="1:13" ht="12" customHeight="1" x14ac:dyDescent="0.2">
      <c r="A17" s="85">
        <v>10</v>
      </c>
      <c r="B17" s="86" t="s">
        <v>9</v>
      </c>
      <c r="C17" s="890">
        <v>4060</v>
      </c>
      <c r="D17" s="892">
        <v>68.813559322033896</v>
      </c>
      <c r="E17" s="92"/>
      <c r="F17" s="92"/>
      <c r="G17" s="92"/>
      <c r="H17" s="92"/>
      <c r="I17" s="92"/>
    </row>
    <row r="18" spans="1:13" ht="12" customHeight="1" x14ac:dyDescent="0.2">
      <c r="A18" s="85">
        <v>11</v>
      </c>
      <c r="B18" s="86" t="s">
        <v>196</v>
      </c>
      <c r="C18" s="890">
        <v>5150</v>
      </c>
      <c r="D18" s="892">
        <v>76.127124907612711</v>
      </c>
      <c r="E18" s="92"/>
      <c r="F18" s="92"/>
      <c r="G18" s="92"/>
      <c r="H18" s="92"/>
      <c r="I18" s="92"/>
    </row>
    <row r="19" spans="1:13" ht="12" customHeight="1" x14ac:dyDescent="0.2">
      <c r="A19" s="85">
        <v>12</v>
      </c>
      <c r="B19" s="86" t="s">
        <v>165</v>
      </c>
      <c r="C19" s="890">
        <v>6455</v>
      </c>
      <c r="D19" s="892">
        <v>71.012101210121017</v>
      </c>
      <c r="E19" s="92"/>
      <c r="F19" s="92"/>
      <c r="G19" s="92"/>
      <c r="H19" s="92"/>
      <c r="I19" s="92"/>
    </row>
    <row r="20" spans="1:13" ht="12" customHeight="1" x14ac:dyDescent="0.2">
      <c r="A20" s="574"/>
      <c r="B20" s="86" t="s">
        <v>403</v>
      </c>
      <c r="C20" s="890">
        <v>75</v>
      </c>
      <c r="D20" s="892"/>
      <c r="E20" s="92"/>
      <c r="F20" s="92"/>
      <c r="G20" s="92"/>
      <c r="H20" s="92"/>
      <c r="I20" s="92"/>
    </row>
    <row r="21" spans="1:13" ht="12" customHeight="1" x14ac:dyDescent="0.2">
      <c r="A21" s="574"/>
      <c r="B21" s="86"/>
      <c r="C21" s="92"/>
      <c r="D21" s="893"/>
      <c r="E21" s="92"/>
      <c r="F21" s="92"/>
      <c r="G21" s="92"/>
      <c r="H21" s="92"/>
      <c r="I21" s="92"/>
    </row>
    <row r="22" spans="1:13" ht="12" customHeight="1" x14ac:dyDescent="0.2">
      <c r="A22" s="87"/>
      <c r="B22" s="231" t="s">
        <v>20</v>
      </c>
      <c r="C22" s="891">
        <v>62585</v>
      </c>
      <c r="D22" s="894">
        <v>69.978196455526358</v>
      </c>
      <c r="E22" s="92"/>
      <c r="F22" s="92"/>
      <c r="G22" s="92"/>
      <c r="H22" s="92"/>
      <c r="I22" s="92"/>
    </row>
    <row r="23" spans="1:13" ht="4.5" customHeight="1" x14ac:dyDescent="0.2">
      <c r="A23" s="97"/>
      <c r="B23" s="97"/>
      <c r="C23" s="97"/>
      <c r="D23" s="889"/>
      <c r="E23" s="636"/>
      <c r="F23" s="92"/>
      <c r="G23" s="92"/>
      <c r="H23" s="92"/>
      <c r="I23" s="92"/>
    </row>
    <row r="24" spans="1:13" ht="12" customHeight="1" x14ac:dyDescent="0.2">
      <c r="A24" s="92"/>
      <c r="B24" s="92"/>
      <c r="C24" s="92"/>
      <c r="D24" s="176"/>
      <c r="E24" s="573"/>
      <c r="F24" s="92"/>
      <c r="G24" s="92"/>
      <c r="H24" s="92"/>
      <c r="I24" s="92"/>
    </row>
    <row r="25" spans="1:13" ht="12" customHeight="1" x14ac:dyDescent="0.2">
      <c r="A25" s="65" t="s">
        <v>304</v>
      </c>
      <c r="B25" s="92"/>
      <c r="C25" s="56"/>
      <c r="D25" s="92"/>
      <c r="E25" s="56"/>
      <c r="F25" s="56"/>
      <c r="G25" s="92"/>
      <c r="H25" s="92"/>
    </row>
    <row r="26" spans="1:13" ht="12" customHeight="1" x14ac:dyDescent="0.2">
      <c r="A26" s="92"/>
      <c r="B26" s="92"/>
      <c r="C26" s="92"/>
      <c r="D26" s="176"/>
      <c r="E26" s="92"/>
      <c r="F26" s="92"/>
      <c r="G26" s="92"/>
      <c r="H26" s="66" t="s">
        <v>234</v>
      </c>
      <c r="I26" s="92"/>
      <c r="L26"/>
      <c r="M26" s="878"/>
    </row>
    <row r="27" spans="1:13" ht="12" customHeight="1" x14ac:dyDescent="0.2">
      <c r="A27" s="1066" t="str">
        <f>CONCATENATE("Sozialversicherungspflichtig Beschäftigte in den Stadtbezirken am ",DAY(A1),".",TEXT(MONTH(A1),"00"),".",YEAR(A1)," (absolut)")</f>
        <v>Sozialversicherungspflichtig Beschäftigte in den Stadtbezirken am 30.06.2020 (absolut)</v>
      </c>
      <c r="B27" s="92"/>
      <c r="C27" s="92"/>
      <c r="D27" s="176"/>
      <c r="E27" s="92"/>
      <c r="F27" s="92"/>
      <c r="G27" s="92"/>
      <c r="H27" s="92"/>
      <c r="I27" s="92"/>
      <c r="L27"/>
      <c r="M27" s="878"/>
    </row>
    <row r="28" spans="1:13" ht="12" customHeight="1" x14ac:dyDescent="0.2">
      <c r="A28" s="92"/>
      <c r="B28" s="92"/>
      <c r="C28" s="92"/>
      <c r="D28" s="176"/>
      <c r="E28" s="92"/>
      <c r="F28" s="92"/>
      <c r="G28" s="92"/>
      <c r="H28" s="92"/>
      <c r="I28" s="92"/>
      <c r="L28"/>
      <c r="M28" s="878"/>
    </row>
    <row r="29" spans="1:13" ht="12" customHeight="1" x14ac:dyDescent="0.2">
      <c r="A29" s="92"/>
      <c r="B29" s="92"/>
      <c r="C29" s="92"/>
      <c r="D29" s="176"/>
      <c r="E29" s="92"/>
      <c r="F29" s="92"/>
      <c r="G29" s="92"/>
      <c r="H29" s="92"/>
      <c r="I29" s="92"/>
      <c r="L29"/>
      <c r="M29" s="878"/>
    </row>
    <row r="30" spans="1:13" ht="12" customHeight="1" x14ac:dyDescent="0.2">
      <c r="A30" s="806"/>
      <c r="B30" s="92"/>
      <c r="C30" s="92"/>
      <c r="D30" s="176"/>
      <c r="E30" s="92"/>
      <c r="F30" s="92"/>
      <c r="G30" s="92"/>
      <c r="H30" s="92"/>
      <c r="I30" s="92"/>
      <c r="L30"/>
      <c r="M30" s="878"/>
    </row>
    <row r="31" spans="1:13" ht="12" customHeight="1" x14ac:dyDescent="0.2">
      <c r="A31" s="92"/>
      <c r="B31" s="92"/>
      <c r="C31" s="92"/>
      <c r="D31" s="176"/>
      <c r="E31" s="92"/>
      <c r="F31" s="92"/>
      <c r="G31" s="92"/>
      <c r="H31" s="92"/>
      <c r="I31" s="92"/>
      <c r="L31"/>
      <c r="M31" s="878"/>
    </row>
    <row r="32" spans="1:13" ht="12" customHeight="1" x14ac:dyDescent="0.2">
      <c r="A32" s="92"/>
      <c r="B32" s="92"/>
      <c r="C32" s="92"/>
      <c r="D32" s="176"/>
      <c r="E32" s="92"/>
      <c r="F32" s="92"/>
      <c r="G32" s="92"/>
      <c r="H32" s="92"/>
      <c r="I32" s="92"/>
      <c r="L32"/>
      <c r="M32" s="878"/>
    </row>
    <row r="33" spans="1:13" ht="12" customHeight="1" x14ac:dyDescent="0.2">
      <c r="A33" s="92"/>
      <c r="B33" s="92"/>
      <c r="C33" s="92"/>
      <c r="D33" s="176"/>
      <c r="E33" s="92"/>
      <c r="F33" s="92"/>
      <c r="G33" s="92"/>
      <c r="H33" s="92"/>
      <c r="I33" s="92"/>
      <c r="L33"/>
      <c r="M33" s="878"/>
    </row>
    <row r="34" spans="1:13" ht="12" customHeight="1" x14ac:dyDescent="0.2">
      <c r="A34" s="92"/>
      <c r="B34" s="92"/>
      <c r="C34" s="92"/>
      <c r="D34" s="176"/>
      <c r="E34" s="92"/>
      <c r="F34" s="92"/>
      <c r="G34" s="92"/>
      <c r="H34" s="92"/>
      <c r="I34" s="92"/>
      <c r="L34"/>
      <c r="M34" s="878"/>
    </row>
    <row r="35" spans="1:13" ht="12" customHeight="1" x14ac:dyDescent="0.2">
      <c r="A35" s="92"/>
      <c r="B35" s="92"/>
      <c r="C35" s="92"/>
      <c r="D35" s="176"/>
      <c r="E35" s="92"/>
      <c r="F35" s="92"/>
      <c r="G35" s="92"/>
      <c r="H35" s="92"/>
      <c r="I35" s="92"/>
      <c r="L35"/>
      <c r="M35" s="878"/>
    </row>
    <row r="36" spans="1:13" ht="12" customHeight="1" x14ac:dyDescent="0.2">
      <c r="A36" s="92"/>
      <c r="B36" s="92"/>
      <c r="C36" s="92"/>
      <c r="D36" s="176"/>
      <c r="E36" s="92"/>
      <c r="F36" s="92"/>
      <c r="G36" s="92"/>
      <c r="H36" s="92"/>
      <c r="I36" s="92"/>
      <c r="L36"/>
      <c r="M36" s="878"/>
    </row>
    <row r="37" spans="1:13" ht="12" customHeight="1" x14ac:dyDescent="0.2">
      <c r="A37" s="92"/>
      <c r="B37" s="92"/>
      <c r="C37" s="92"/>
      <c r="D37" s="176"/>
      <c r="E37" s="92"/>
      <c r="F37" s="92"/>
      <c r="G37" s="92"/>
      <c r="H37" s="92"/>
      <c r="I37" s="92"/>
      <c r="L37"/>
      <c r="M37" s="878"/>
    </row>
    <row r="38" spans="1:13" ht="12" customHeight="1" x14ac:dyDescent="0.2">
      <c r="A38" s="92"/>
      <c r="B38" s="92"/>
      <c r="C38" s="92"/>
      <c r="D38" s="176"/>
      <c r="E38" s="92"/>
      <c r="F38" s="92"/>
      <c r="G38" s="92"/>
      <c r="H38" s="92"/>
      <c r="I38" s="92"/>
      <c r="M38" s="878"/>
    </row>
    <row r="39" spans="1:13" ht="12" customHeight="1" x14ac:dyDescent="0.2">
      <c r="A39" s="92"/>
      <c r="B39" s="92"/>
      <c r="C39" s="92"/>
      <c r="D39" s="176"/>
      <c r="E39" s="92"/>
      <c r="F39" s="92"/>
      <c r="G39" s="92"/>
      <c r="H39" s="92"/>
      <c r="I39" s="92"/>
    </row>
    <row r="40" spans="1:13" ht="12" customHeight="1" x14ac:dyDescent="0.2">
      <c r="A40" s="92"/>
      <c r="B40" s="92"/>
      <c r="C40" s="92"/>
      <c r="D40" s="176"/>
      <c r="E40" s="92"/>
      <c r="F40" s="92"/>
      <c r="G40" s="92"/>
      <c r="H40" s="92"/>
      <c r="I40" s="92"/>
    </row>
    <row r="41" spans="1:13" ht="12" customHeight="1" x14ac:dyDescent="0.2">
      <c r="A41" s="92"/>
      <c r="B41" s="92"/>
      <c r="C41" s="92"/>
      <c r="D41" s="176"/>
      <c r="E41" s="92"/>
      <c r="F41" s="92"/>
      <c r="G41" s="92"/>
      <c r="H41" s="92"/>
      <c r="I41" s="92"/>
    </row>
    <row r="42" spans="1:13" ht="12" customHeight="1" x14ac:dyDescent="0.2">
      <c r="A42" s="92"/>
      <c r="B42" s="92"/>
      <c r="C42" s="92"/>
      <c r="D42" s="176"/>
      <c r="E42" s="92"/>
      <c r="F42" s="92"/>
      <c r="G42" s="92"/>
      <c r="H42" s="92"/>
      <c r="I42" s="92"/>
    </row>
    <row r="43" spans="1:13" ht="12" customHeight="1" x14ac:dyDescent="0.2">
      <c r="A43" s="92"/>
      <c r="B43" s="92"/>
      <c r="C43" s="92"/>
      <c r="D43" s="176"/>
      <c r="E43" s="92"/>
      <c r="F43" s="92"/>
      <c r="G43" s="92"/>
      <c r="H43" s="92"/>
      <c r="I43" s="92"/>
    </row>
    <row r="44" spans="1:13" ht="12" customHeight="1" x14ac:dyDescent="0.2">
      <c r="A44" s="92"/>
      <c r="B44" s="92"/>
      <c r="C44" s="92"/>
      <c r="D44" s="176"/>
      <c r="E44" s="92"/>
      <c r="F44" s="92"/>
      <c r="G44" s="92"/>
      <c r="H44" s="92"/>
      <c r="I44" s="92"/>
    </row>
    <row r="45" spans="1:13" ht="10.9" customHeight="1" x14ac:dyDescent="0.2">
      <c r="A45" s="92"/>
      <c r="B45" s="92"/>
      <c r="C45" s="92"/>
      <c r="D45" s="176"/>
      <c r="E45" s="92"/>
      <c r="F45" s="92"/>
      <c r="G45" s="92"/>
      <c r="H45" s="92"/>
      <c r="I45" s="92"/>
    </row>
    <row r="46" spans="1:13" x14ac:dyDescent="0.2">
      <c r="A46" s="92"/>
      <c r="B46" s="92"/>
      <c r="C46" s="92"/>
      <c r="D46" s="176"/>
      <c r="E46" s="92"/>
      <c r="F46" s="92"/>
      <c r="G46" s="92"/>
      <c r="H46" s="92"/>
      <c r="I46" s="92"/>
    </row>
    <row r="47" spans="1:13" x14ac:dyDescent="0.2">
      <c r="A47" s="92"/>
      <c r="B47" s="92"/>
      <c r="C47" s="92"/>
      <c r="D47" s="176"/>
      <c r="E47" s="92"/>
      <c r="F47" s="92"/>
      <c r="G47" s="92"/>
      <c r="H47" s="92"/>
      <c r="I47" s="92"/>
    </row>
    <row r="48" spans="1:13" x14ac:dyDescent="0.2">
      <c r="A48" s="92"/>
      <c r="B48" s="92"/>
      <c r="C48" s="92"/>
      <c r="D48" s="176"/>
      <c r="E48" s="92"/>
      <c r="F48" s="92"/>
      <c r="G48" s="92"/>
      <c r="H48" s="92"/>
      <c r="I48" s="92"/>
    </row>
    <row r="49" spans="1:9" x14ac:dyDescent="0.2">
      <c r="A49" s="92"/>
      <c r="B49" s="92"/>
      <c r="C49" s="92"/>
      <c r="D49" s="176"/>
      <c r="E49" s="92"/>
      <c r="F49" s="92"/>
      <c r="G49" s="92"/>
      <c r="H49" s="92"/>
      <c r="I49" s="92"/>
    </row>
    <row r="50" spans="1:9" x14ac:dyDescent="0.2">
      <c r="A50" s="92"/>
      <c r="B50" s="92"/>
      <c r="C50" s="92"/>
      <c r="D50" s="176"/>
      <c r="E50" s="92"/>
      <c r="F50" s="92"/>
      <c r="G50" s="92"/>
      <c r="H50" s="92"/>
      <c r="I50" s="92"/>
    </row>
    <row r="51" spans="1:9" x14ac:dyDescent="0.2">
      <c r="A51" s="92"/>
      <c r="B51" s="92"/>
      <c r="C51" s="92"/>
      <c r="D51" s="176"/>
      <c r="E51" s="92"/>
      <c r="F51" s="92"/>
      <c r="G51" s="92"/>
      <c r="H51" s="92"/>
      <c r="I51" s="92"/>
    </row>
    <row r="52" spans="1:9" x14ac:dyDescent="0.2">
      <c r="A52" s="92"/>
      <c r="B52" s="92"/>
      <c r="C52" s="92"/>
      <c r="D52" s="176"/>
      <c r="E52" s="92"/>
      <c r="F52" s="92"/>
      <c r="G52" s="92"/>
      <c r="H52" s="92"/>
      <c r="I52" s="92"/>
    </row>
    <row r="53" spans="1:9" x14ac:dyDescent="0.2">
      <c r="A53" s="92"/>
      <c r="B53" s="92"/>
      <c r="C53" s="92"/>
      <c r="D53" s="176"/>
      <c r="E53" s="92"/>
      <c r="F53" s="92"/>
      <c r="G53" s="92"/>
      <c r="H53" s="92"/>
      <c r="I53" s="92"/>
    </row>
    <row r="54" spans="1:9" x14ac:dyDescent="0.2">
      <c r="A54" s="92"/>
      <c r="B54" s="92"/>
      <c r="C54" s="92"/>
      <c r="D54" s="176"/>
      <c r="E54" s="92"/>
      <c r="F54" s="92"/>
      <c r="G54" s="92"/>
      <c r="H54" s="92"/>
      <c r="I54" s="92"/>
    </row>
    <row r="55" spans="1:9" x14ac:dyDescent="0.2">
      <c r="A55" s="92"/>
      <c r="B55" s="92"/>
      <c r="C55" s="92"/>
      <c r="D55" s="176"/>
      <c r="E55" s="92"/>
      <c r="F55" s="92"/>
      <c r="G55" s="92"/>
      <c r="H55" s="92"/>
      <c r="I55" s="92"/>
    </row>
    <row r="56" spans="1:9" x14ac:dyDescent="0.2">
      <c r="A56" s="92"/>
      <c r="B56" s="92"/>
      <c r="C56" s="92"/>
      <c r="D56" s="176"/>
      <c r="E56" s="92"/>
      <c r="F56" s="92"/>
      <c r="G56" s="92"/>
      <c r="H56" s="92"/>
      <c r="I56" s="92"/>
    </row>
    <row r="57" spans="1:9" x14ac:dyDescent="0.2">
      <c r="A57" s="92"/>
      <c r="B57" s="92"/>
      <c r="C57" s="92"/>
      <c r="D57" s="176"/>
      <c r="E57" s="92"/>
      <c r="F57" s="92"/>
      <c r="G57" s="92"/>
      <c r="H57" s="92"/>
      <c r="I57" s="92"/>
    </row>
    <row r="58" spans="1:9" x14ac:dyDescent="0.2">
      <c r="A58" s="92"/>
      <c r="B58" s="92"/>
      <c r="C58" s="92"/>
      <c r="D58" s="176"/>
      <c r="E58" s="92"/>
      <c r="F58" s="92"/>
      <c r="G58" s="92"/>
      <c r="H58" s="92"/>
      <c r="I58" s="92"/>
    </row>
    <row r="59" spans="1:9" x14ac:dyDescent="0.2">
      <c r="A59" s="92"/>
      <c r="B59" s="92"/>
      <c r="C59" s="92"/>
      <c r="D59" s="176"/>
      <c r="E59" s="92"/>
      <c r="F59" s="92"/>
      <c r="G59" s="92"/>
      <c r="H59" s="92"/>
      <c r="I59" s="92"/>
    </row>
    <row r="60" spans="1:9" x14ac:dyDescent="0.2">
      <c r="A60" s="1066" t="str">
        <f>CONCATENATE("Sozialversicherungspflichtig Beschäftigte in den Stadtbezirken am ",DAY(A1),".",TEXT(MONTH(A1),"00"),".",YEAR(A1)," (in %)")</f>
        <v>Sozialversicherungspflichtig Beschäftigte in den Stadtbezirken am 30.06.2020 (in %)</v>
      </c>
      <c r="B60" s="92"/>
      <c r="C60" s="92"/>
      <c r="D60" s="176"/>
      <c r="E60" s="92"/>
      <c r="F60" s="92"/>
      <c r="G60" s="92"/>
      <c r="H60" s="66" t="s">
        <v>335</v>
      </c>
      <c r="I60" s="66"/>
    </row>
    <row r="61" spans="1:9" x14ac:dyDescent="0.2">
      <c r="A61" s="92"/>
      <c r="B61" s="92"/>
      <c r="C61" s="92"/>
      <c r="D61" s="176"/>
      <c r="E61" s="92"/>
      <c r="F61" s="92"/>
      <c r="G61" s="92"/>
      <c r="H61" s="92"/>
      <c r="I61" s="92"/>
    </row>
    <row r="62" spans="1:9" x14ac:dyDescent="0.2">
      <c r="A62" s="92"/>
      <c r="B62" s="92"/>
      <c r="C62" s="92"/>
      <c r="D62" s="176"/>
      <c r="E62" s="92"/>
      <c r="F62" s="92"/>
      <c r="G62" s="92"/>
      <c r="H62" s="92"/>
      <c r="I62" s="92"/>
    </row>
    <row r="63" spans="1:9" x14ac:dyDescent="0.2">
      <c r="A63" s="92"/>
      <c r="B63" s="92"/>
      <c r="C63" s="92"/>
      <c r="D63" s="176"/>
      <c r="E63" s="92"/>
      <c r="F63" s="92"/>
      <c r="G63" s="92"/>
      <c r="H63" s="92"/>
      <c r="I63" s="92"/>
    </row>
    <row r="64" spans="1:9" x14ac:dyDescent="0.2">
      <c r="A64" s="92"/>
      <c r="B64" s="92"/>
      <c r="C64" s="92"/>
      <c r="D64" s="176"/>
      <c r="E64" s="92"/>
      <c r="F64" s="92"/>
      <c r="G64" s="92"/>
      <c r="H64" s="92"/>
      <c r="I64" s="92"/>
    </row>
    <row r="65" spans="1:9" x14ac:dyDescent="0.2">
      <c r="A65" s="92"/>
      <c r="B65" s="92"/>
      <c r="C65" s="92"/>
      <c r="D65" s="176"/>
      <c r="E65" s="92"/>
      <c r="F65" s="92"/>
      <c r="G65" s="92"/>
      <c r="H65" s="92"/>
      <c r="I65" s="92"/>
    </row>
    <row r="66" spans="1:9" x14ac:dyDescent="0.2">
      <c r="A66" s="92"/>
      <c r="B66" s="92"/>
      <c r="C66" s="92"/>
      <c r="D66" s="176"/>
      <c r="E66" s="92"/>
      <c r="F66" s="92"/>
      <c r="G66" s="92"/>
      <c r="H66" s="92"/>
      <c r="I66" s="92"/>
    </row>
    <row r="67" spans="1:9" x14ac:dyDescent="0.2">
      <c r="A67" s="92"/>
      <c r="B67" s="92"/>
      <c r="C67" s="92"/>
      <c r="D67" s="176"/>
      <c r="E67" s="92"/>
      <c r="F67" s="92"/>
      <c r="G67" s="92"/>
      <c r="H67" s="92"/>
      <c r="I67" s="92"/>
    </row>
    <row r="68" spans="1:9" x14ac:dyDescent="0.2">
      <c r="A68" s="92"/>
      <c r="B68" s="92"/>
      <c r="C68" s="92"/>
      <c r="D68" s="176"/>
      <c r="E68" s="92"/>
      <c r="F68" s="92"/>
      <c r="G68" s="92"/>
      <c r="H68" s="92"/>
      <c r="I68" s="92"/>
    </row>
    <row r="69" spans="1:9" x14ac:dyDescent="0.2">
      <c r="A69" s="92"/>
      <c r="B69" s="92"/>
      <c r="C69" s="92"/>
      <c r="D69" s="176"/>
      <c r="E69" s="92"/>
      <c r="F69" s="92"/>
      <c r="G69" s="92"/>
      <c r="H69" s="92"/>
      <c r="I69" s="92"/>
    </row>
    <row r="70" spans="1:9" x14ac:dyDescent="0.2">
      <c r="A70" s="92"/>
      <c r="B70" s="92"/>
      <c r="C70" s="92"/>
      <c r="D70" s="176"/>
      <c r="E70" s="92"/>
      <c r="F70" s="92"/>
      <c r="G70" s="92"/>
      <c r="H70" s="92"/>
      <c r="I70" s="92"/>
    </row>
    <row r="71" spans="1:9" x14ac:dyDescent="0.2">
      <c r="A71" s="92"/>
      <c r="B71" s="92"/>
      <c r="C71" s="92"/>
      <c r="D71" s="176"/>
      <c r="E71" s="92"/>
      <c r="F71" s="92"/>
      <c r="G71" s="92"/>
      <c r="H71" s="92"/>
      <c r="I71" s="92"/>
    </row>
    <row r="72" spans="1:9" x14ac:dyDescent="0.2">
      <c r="A72" s="92"/>
      <c r="B72" s="92"/>
      <c r="C72" s="92"/>
      <c r="D72" s="176"/>
      <c r="E72" s="92"/>
      <c r="F72" s="92"/>
      <c r="G72" s="92"/>
      <c r="H72" s="92"/>
      <c r="I72" s="92"/>
    </row>
    <row r="73" spans="1:9" x14ac:dyDescent="0.2">
      <c r="A73" s="92"/>
      <c r="B73" s="92"/>
      <c r="C73" s="92"/>
      <c r="D73" s="176"/>
      <c r="E73" s="92"/>
      <c r="F73" s="92"/>
      <c r="G73" s="92"/>
      <c r="H73" s="92"/>
      <c r="I73" s="92"/>
    </row>
    <row r="74" spans="1:9" x14ac:dyDescent="0.2">
      <c r="A74" s="92"/>
      <c r="B74" s="92"/>
      <c r="C74" s="92"/>
      <c r="D74" s="176"/>
      <c r="E74" s="92"/>
      <c r="F74" s="92"/>
      <c r="G74" s="92"/>
      <c r="H74" s="92"/>
      <c r="I74" s="92"/>
    </row>
    <row r="75" spans="1:9" x14ac:dyDescent="0.2">
      <c r="A75" s="92"/>
      <c r="B75" s="92"/>
      <c r="C75" s="92"/>
      <c r="D75" s="176"/>
      <c r="E75" s="92"/>
      <c r="F75" s="92"/>
      <c r="G75" s="92"/>
      <c r="H75" s="92"/>
      <c r="I75" s="92"/>
    </row>
    <row r="76" spans="1:9" x14ac:dyDescent="0.2">
      <c r="A76" s="92"/>
      <c r="B76" s="92"/>
      <c r="C76" s="92"/>
      <c r="D76" s="176"/>
      <c r="E76" s="92"/>
      <c r="F76" s="92"/>
      <c r="G76" s="92"/>
      <c r="H76" s="92"/>
      <c r="I76" s="92"/>
    </row>
    <row r="77" spans="1:9" x14ac:dyDescent="0.2">
      <c r="A77" s="92"/>
      <c r="B77" s="92"/>
      <c r="C77" s="92"/>
      <c r="D77" s="176"/>
      <c r="E77" s="92"/>
      <c r="F77" s="92"/>
      <c r="G77" s="92"/>
      <c r="H77" s="92"/>
      <c r="I77" s="92"/>
    </row>
    <row r="78" spans="1:9" x14ac:dyDescent="0.2">
      <c r="A78" s="92"/>
      <c r="B78" s="92"/>
      <c r="C78" s="92"/>
      <c r="D78" s="176"/>
      <c r="E78" s="92"/>
      <c r="F78" s="92"/>
      <c r="G78" s="92"/>
      <c r="H78" s="92"/>
      <c r="I78" s="92"/>
    </row>
    <row r="79" spans="1:9" x14ac:dyDescent="0.2">
      <c r="A79" s="92"/>
      <c r="B79" s="92"/>
      <c r="C79" s="92"/>
      <c r="D79" s="176"/>
      <c r="E79" s="92"/>
      <c r="F79" s="92"/>
      <c r="G79" s="92"/>
      <c r="H79" s="92"/>
      <c r="I79" s="92"/>
    </row>
    <row r="80" spans="1:9" x14ac:dyDescent="0.2">
      <c r="A80" s="92"/>
      <c r="B80" s="92"/>
      <c r="C80" s="92"/>
      <c r="D80" s="176"/>
      <c r="E80" s="92"/>
      <c r="F80" s="92"/>
      <c r="G80" s="92"/>
      <c r="H80" s="92"/>
      <c r="I80" s="92"/>
    </row>
    <row r="81" spans="1:9" x14ac:dyDescent="0.2">
      <c r="A81" s="92"/>
      <c r="B81" s="92"/>
      <c r="C81" s="92"/>
      <c r="D81" s="176"/>
      <c r="E81" s="92"/>
      <c r="F81" s="92"/>
      <c r="G81" s="92"/>
      <c r="H81" s="92"/>
      <c r="I81" s="92"/>
    </row>
    <row r="82" spans="1:9" x14ac:dyDescent="0.2">
      <c r="A82" s="92"/>
      <c r="B82" s="92"/>
      <c r="C82" s="92"/>
      <c r="D82" s="176"/>
      <c r="E82" s="92"/>
      <c r="F82" s="92"/>
      <c r="G82" s="92"/>
      <c r="H82" s="92"/>
      <c r="I82" s="92"/>
    </row>
    <row r="83" spans="1:9" x14ac:dyDescent="0.2">
      <c r="A83" s="92"/>
      <c r="B83" s="92"/>
      <c r="C83" s="92"/>
      <c r="D83" s="176"/>
      <c r="E83" s="92"/>
      <c r="F83" s="92"/>
      <c r="G83" s="92"/>
      <c r="H83" s="92"/>
      <c r="I83" s="92"/>
    </row>
    <row r="84" spans="1:9" x14ac:dyDescent="0.2">
      <c r="A84" s="92"/>
      <c r="B84" s="92"/>
      <c r="C84" s="92"/>
      <c r="D84" s="176"/>
      <c r="E84" s="92"/>
      <c r="F84" s="92"/>
      <c r="G84" s="92"/>
      <c r="H84" s="92"/>
      <c r="I84" s="92"/>
    </row>
    <row r="85" spans="1:9" x14ac:dyDescent="0.2">
      <c r="A85" s="92"/>
      <c r="B85" s="92"/>
      <c r="C85" s="92"/>
      <c r="D85" s="176"/>
      <c r="E85" s="92"/>
      <c r="F85" s="92"/>
      <c r="G85" s="92"/>
      <c r="H85" s="92"/>
      <c r="I85" s="92"/>
    </row>
    <row r="86" spans="1:9" x14ac:dyDescent="0.2">
      <c r="A86" s="92"/>
      <c r="B86" s="92"/>
      <c r="C86" s="92"/>
      <c r="D86" s="176"/>
      <c r="E86" s="92"/>
      <c r="F86" s="92"/>
      <c r="G86" s="92"/>
      <c r="H86" s="92"/>
      <c r="I86" s="92"/>
    </row>
    <row r="87" spans="1:9" x14ac:dyDescent="0.2">
      <c r="A87" s="92"/>
      <c r="B87" s="92"/>
      <c r="C87" s="92"/>
      <c r="D87" s="176"/>
      <c r="E87" s="92"/>
      <c r="F87" s="92"/>
      <c r="G87" s="92"/>
      <c r="H87" s="92"/>
      <c r="I87" s="92"/>
    </row>
    <row r="88" spans="1:9" x14ac:dyDescent="0.2">
      <c r="A88" s="92"/>
      <c r="B88" s="92"/>
      <c r="C88" s="92"/>
      <c r="D88" s="176"/>
      <c r="E88" s="92"/>
      <c r="F88" s="92"/>
      <c r="G88" s="92"/>
      <c r="H88" s="92"/>
      <c r="I88" s="92"/>
    </row>
    <row r="89" spans="1:9" x14ac:dyDescent="0.2">
      <c r="A89" s="92"/>
      <c r="B89" s="92"/>
      <c r="C89" s="92"/>
      <c r="D89" s="176"/>
      <c r="E89" s="92"/>
      <c r="F89" s="92"/>
      <c r="G89" s="92"/>
      <c r="H89" s="92"/>
      <c r="I89" s="92"/>
    </row>
    <row r="90" spans="1:9" x14ac:dyDescent="0.2">
      <c r="A90" s="92"/>
      <c r="B90" s="92"/>
      <c r="C90" s="92"/>
      <c r="D90" s="176"/>
      <c r="E90" s="92"/>
      <c r="F90" s="92"/>
      <c r="G90" s="92"/>
      <c r="H90" s="92"/>
    </row>
    <row r="91" spans="1:9" x14ac:dyDescent="0.2">
      <c r="A91" s="92"/>
      <c r="B91" s="92"/>
      <c r="C91" s="92"/>
      <c r="D91" s="176"/>
      <c r="E91" s="92"/>
      <c r="F91" s="92"/>
      <c r="G91" s="92"/>
      <c r="H91" s="92"/>
      <c r="I91" s="92"/>
    </row>
    <row r="92" spans="1:9" x14ac:dyDescent="0.2">
      <c r="A92" s="24"/>
      <c r="B92" s="24"/>
      <c r="C92" s="24"/>
      <c r="D92" s="31"/>
      <c r="G92" s="24"/>
      <c r="H92" s="24"/>
      <c r="I92" s="66" t="s">
        <v>335</v>
      </c>
    </row>
    <row r="93" spans="1:9" x14ac:dyDescent="0.2">
      <c r="A93" s="24"/>
      <c r="B93" s="24"/>
      <c r="C93" s="24"/>
      <c r="D93" s="31"/>
      <c r="G93" s="24"/>
      <c r="H93" s="24"/>
      <c r="I93" s="24"/>
    </row>
    <row r="94" spans="1:9" x14ac:dyDescent="0.2">
      <c r="A94" s="24"/>
      <c r="B94" s="24"/>
      <c r="C94" s="24"/>
      <c r="D94" s="31"/>
      <c r="G94" s="24"/>
      <c r="H94" s="24"/>
      <c r="I94" s="24"/>
    </row>
    <row r="95" spans="1:9" x14ac:dyDescent="0.2">
      <c r="A95" s="24"/>
      <c r="B95" s="24"/>
      <c r="C95" s="24"/>
      <c r="D95" s="31"/>
      <c r="G95" s="24"/>
      <c r="H95" s="24"/>
      <c r="I95" s="24"/>
    </row>
    <row r="96" spans="1:9" x14ac:dyDescent="0.2">
      <c r="A96" s="24"/>
      <c r="B96" s="24"/>
      <c r="C96" s="24"/>
      <c r="D96" s="31"/>
      <c r="G96" s="24"/>
      <c r="H96" s="24"/>
      <c r="I96" s="24"/>
    </row>
    <row r="97" spans="1:9" x14ac:dyDescent="0.2">
      <c r="A97" s="24"/>
      <c r="B97" s="24"/>
      <c r="C97" s="24"/>
      <c r="D97" s="31"/>
      <c r="G97" s="24"/>
      <c r="H97" s="24"/>
      <c r="I97" s="24"/>
    </row>
    <row r="98" spans="1:9" x14ac:dyDescent="0.2">
      <c r="A98" s="24"/>
      <c r="B98" s="24"/>
      <c r="C98" s="24"/>
      <c r="D98" s="31"/>
      <c r="G98" s="24"/>
      <c r="H98" s="24"/>
      <c r="I98" s="24"/>
    </row>
    <row r="99" spans="1:9" x14ac:dyDescent="0.2">
      <c r="A99" s="24"/>
      <c r="B99" s="24"/>
      <c r="C99" s="24"/>
      <c r="D99" s="31"/>
      <c r="G99" s="24"/>
      <c r="H99" s="24"/>
      <c r="I99" s="24"/>
    </row>
    <row r="100" spans="1:9" x14ac:dyDescent="0.2">
      <c r="A100" s="24"/>
      <c r="B100" s="24"/>
      <c r="C100" s="24"/>
      <c r="D100" s="31"/>
      <c r="G100" s="24"/>
      <c r="H100" s="24"/>
      <c r="I100" s="24"/>
    </row>
    <row r="101" spans="1:9" x14ac:dyDescent="0.2">
      <c r="A101" s="24"/>
      <c r="B101" s="24"/>
      <c r="C101" s="24"/>
      <c r="D101" s="31"/>
      <c r="G101" s="24"/>
      <c r="H101" s="24"/>
      <c r="I101" s="24"/>
    </row>
    <row r="102" spans="1:9" x14ac:dyDescent="0.2">
      <c r="A102" s="24"/>
      <c r="B102" s="24"/>
      <c r="C102" s="24"/>
      <c r="D102" s="31"/>
      <c r="G102" s="24"/>
      <c r="H102" s="24"/>
      <c r="I102" s="24"/>
    </row>
    <row r="103" spans="1:9" x14ac:dyDescent="0.2">
      <c r="A103" s="24"/>
      <c r="B103" s="24"/>
      <c r="C103" s="24"/>
      <c r="D103" s="31"/>
      <c r="G103" s="24"/>
      <c r="H103" s="24"/>
      <c r="I103" s="24"/>
    </row>
    <row r="104" spans="1:9" x14ac:dyDescent="0.2">
      <c r="A104" s="24"/>
      <c r="B104" s="24"/>
      <c r="C104" s="24"/>
      <c r="D104" s="31"/>
      <c r="G104" s="24"/>
      <c r="H104" s="24"/>
      <c r="I104" s="24"/>
    </row>
    <row r="105" spans="1:9" x14ac:dyDescent="0.2">
      <c r="A105" s="24"/>
      <c r="B105" s="24"/>
      <c r="C105" s="24"/>
      <c r="D105" s="31"/>
      <c r="G105" s="24"/>
      <c r="H105" s="24"/>
      <c r="I105" s="24"/>
    </row>
    <row r="106" spans="1:9" x14ac:dyDescent="0.2">
      <c r="A106" s="24"/>
      <c r="B106" s="24"/>
      <c r="C106" s="24"/>
      <c r="D106" s="31"/>
      <c r="G106" s="24"/>
      <c r="H106" s="24"/>
      <c r="I106" s="24"/>
    </row>
    <row r="107" spans="1:9" x14ac:dyDescent="0.2">
      <c r="A107" s="24"/>
      <c r="B107" s="24"/>
      <c r="C107" s="24"/>
      <c r="D107" s="31"/>
      <c r="G107" s="24"/>
      <c r="H107" s="24"/>
      <c r="I107" s="24"/>
    </row>
  </sheetData>
  <phoneticPr fontId="16" type="noConversion"/>
  <hyperlinks>
    <hyperlink ref="G1" location="INHALT!A1" display="INHALT!A1" xr:uid="{B44FCA98-33DF-40FD-AC44-A0195F9120D1}"/>
  </hyperlinks>
  <printOptions horizontalCentered="1"/>
  <pageMargins left="0.59055118110236227" right="0.39370078740157483" top="0.59055118110236227" bottom="0.59055118110236227" header="0.23622047244094491" footer="0.15748031496062992"/>
  <pageSetup paperSize="9" scale="95" firstPageNumber="64" orientation="portrait" useFirstPageNumber="1" r:id="rId1"/>
  <headerFooter alignWithMargins="0">
    <oddFooter>Seite &amp;P</oddFooter>
  </headerFooter>
  <colBreaks count="1" manualBreakCount="1">
    <brk id="9"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sheetPr>
  <dimension ref="A1:O92"/>
  <sheetViews>
    <sheetView zoomScale="85" zoomScaleNormal="85" workbookViewId="0">
      <selection activeCell="H5" sqref="H5"/>
    </sheetView>
  </sheetViews>
  <sheetFormatPr baseColWidth="10" defaultRowHeight="12.75" x14ac:dyDescent="0.2"/>
  <cols>
    <col min="1" max="1" width="6.7109375" customWidth="1"/>
    <col min="2" max="2" width="24.42578125" customWidth="1"/>
    <col min="3" max="3" width="9.28515625" bestFit="1" customWidth="1"/>
    <col min="4" max="4" width="9.85546875" customWidth="1"/>
    <col min="5" max="13" width="10" customWidth="1"/>
    <col min="14" max="14" width="8.7109375" customWidth="1"/>
    <col min="15" max="15" width="7.85546875" customWidth="1"/>
  </cols>
  <sheetData>
    <row r="1" spans="1:15" x14ac:dyDescent="0.2">
      <c r="A1" s="1055">
        <v>44012</v>
      </c>
      <c r="B1" s="53"/>
      <c r="C1" s="53"/>
      <c r="D1" s="53"/>
      <c r="E1" s="53"/>
      <c r="F1" s="53"/>
      <c r="G1" s="53"/>
      <c r="H1" s="53"/>
      <c r="I1" s="53"/>
      <c r="J1" s="53"/>
      <c r="K1" s="53"/>
      <c r="L1" s="53"/>
      <c r="M1" s="53"/>
      <c r="N1" s="53"/>
      <c r="O1" s="1070" t="str">
        <f>HYPERLINK("[Kleinräumige Statistik Daten Prototyp.xlsx]INHALT!A1","zum Inhaltsverzeichnis")</f>
        <v>zum Inhaltsverzeichnis</v>
      </c>
    </row>
    <row r="2" spans="1:15" ht="18" x14ac:dyDescent="0.25">
      <c r="A2" s="915" t="s">
        <v>405</v>
      </c>
      <c r="B2" s="55"/>
      <c r="C2" s="55"/>
      <c r="D2" s="55"/>
      <c r="E2" s="55"/>
      <c r="F2" s="55"/>
      <c r="G2" s="55"/>
      <c r="H2" s="55"/>
      <c r="I2" s="55"/>
      <c r="J2" s="55"/>
      <c r="K2" s="55"/>
      <c r="L2" s="55"/>
      <c r="M2" s="55"/>
      <c r="N2" s="53"/>
      <c r="O2" s="53"/>
    </row>
    <row r="3" spans="1:15" x14ac:dyDescent="0.2">
      <c r="A3" s="56" t="s">
        <v>199</v>
      </c>
      <c r="B3" s="55"/>
      <c r="C3" s="55"/>
      <c r="D3" s="55"/>
      <c r="E3" s="55"/>
      <c r="F3" s="55"/>
      <c r="G3" s="55"/>
      <c r="H3" s="55"/>
      <c r="I3" s="55"/>
      <c r="J3" s="55"/>
      <c r="K3" s="55"/>
      <c r="L3" s="55"/>
      <c r="M3" s="55"/>
      <c r="N3" s="53"/>
      <c r="O3" s="66" t="s">
        <v>509</v>
      </c>
    </row>
    <row r="4" spans="1:15" x14ac:dyDescent="0.2">
      <c r="A4" s="53"/>
      <c r="B4" s="53"/>
      <c r="C4" s="53"/>
      <c r="D4" s="53"/>
      <c r="E4" s="53"/>
      <c r="F4" s="53"/>
      <c r="G4" s="53"/>
      <c r="H4" s="53"/>
      <c r="I4" s="53"/>
      <c r="J4" s="53"/>
      <c r="K4" s="53"/>
      <c r="L4" s="53"/>
      <c r="M4" s="53"/>
      <c r="N4" s="53"/>
      <c r="O4" s="53"/>
    </row>
    <row r="5" spans="1:15" ht="31.5" customHeight="1" x14ac:dyDescent="0.2">
      <c r="A5" s="887" t="s">
        <v>203</v>
      </c>
      <c r="B5" s="887" t="s">
        <v>172</v>
      </c>
      <c r="C5" s="137">
        <f t="shared" ref="C5:K5" si="0">D5-1</f>
        <v>2010</v>
      </c>
      <c r="D5" s="137">
        <f t="shared" si="0"/>
        <v>2011</v>
      </c>
      <c r="E5" s="137">
        <f t="shared" si="0"/>
        <v>2012</v>
      </c>
      <c r="F5" s="137">
        <f t="shared" si="0"/>
        <v>2013</v>
      </c>
      <c r="G5" s="137">
        <f t="shared" si="0"/>
        <v>2014</v>
      </c>
      <c r="H5" s="137">
        <f t="shared" si="0"/>
        <v>2015</v>
      </c>
      <c r="I5" s="137">
        <f t="shared" si="0"/>
        <v>2016</v>
      </c>
      <c r="J5" s="137">
        <f t="shared" si="0"/>
        <v>2017</v>
      </c>
      <c r="K5" s="137">
        <f t="shared" si="0"/>
        <v>2018</v>
      </c>
      <c r="L5" s="137">
        <f>M5-1</f>
        <v>2019</v>
      </c>
      <c r="M5" s="931">
        <f>YEAR(A1)</f>
        <v>2020</v>
      </c>
      <c r="N5" s="1176" t="str">
        <f>CONCATENATE("Veränderung ",C5," bis ",M5)</f>
        <v>Veränderung 2010 bis 2020</v>
      </c>
      <c r="O5" s="1177"/>
    </row>
    <row r="6" spans="1:15" ht="11.25" customHeight="1" x14ac:dyDescent="0.2">
      <c r="A6" s="888"/>
      <c r="B6" s="888"/>
      <c r="C6" s="803" t="s">
        <v>224</v>
      </c>
      <c r="D6" s="803" t="s">
        <v>224</v>
      </c>
      <c r="E6" s="803" t="s">
        <v>224</v>
      </c>
      <c r="F6" s="803" t="s">
        <v>224</v>
      </c>
      <c r="G6" s="803" t="s">
        <v>224</v>
      </c>
      <c r="H6" s="803" t="s">
        <v>224</v>
      </c>
      <c r="I6" s="803" t="s">
        <v>224</v>
      </c>
      <c r="J6" s="803" t="s">
        <v>224</v>
      </c>
      <c r="K6" s="803" t="s">
        <v>224</v>
      </c>
      <c r="L6" s="803" t="s">
        <v>224</v>
      </c>
      <c r="M6" s="803" t="s">
        <v>224</v>
      </c>
      <c r="N6" s="803" t="s">
        <v>406</v>
      </c>
      <c r="O6" s="897" t="s">
        <v>223</v>
      </c>
    </row>
    <row r="7" spans="1:15" x14ac:dyDescent="0.2">
      <c r="A7" s="53"/>
      <c r="B7" s="53"/>
      <c r="C7" s="53"/>
      <c r="D7" s="53"/>
      <c r="E7" s="53"/>
      <c r="F7" s="53"/>
      <c r="G7" s="53"/>
      <c r="H7" s="53"/>
      <c r="I7" s="53"/>
      <c r="J7" s="53"/>
      <c r="K7" s="53"/>
      <c r="L7" s="53"/>
      <c r="M7" s="53"/>
      <c r="N7" s="53"/>
      <c r="O7" s="53"/>
    </row>
    <row r="8" spans="1:15" x14ac:dyDescent="0.2">
      <c r="A8" s="883">
        <v>1</v>
      </c>
      <c r="B8" s="884" t="s">
        <v>2</v>
      </c>
      <c r="C8" s="977">
        <v>5010</v>
      </c>
      <c r="D8" s="977">
        <v>5210</v>
      </c>
      <c r="E8" s="977">
        <v>5540</v>
      </c>
      <c r="F8" s="977">
        <v>5725</v>
      </c>
      <c r="G8" s="977">
        <v>5930</v>
      </c>
      <c r="H8" s="977">
        <v>6445</v>
      </c>
      <c r="I8" s="977">
        <v>6820</v>
      </c>
      <c r="J8" s="977">
        <v>6980</v>
      </c>
      <c r="K8" s="977">
        <v>7275</v>
      </c>
      <c r="L8" s="977">
        <v>7400</v>
      </c>
      <c r="M8" s="977">
        <v>7300</v>
      </c>
      <c r="N8" s="657">
        <f>M8-C8</f>
        <v>2290</v>
      </c>
      <c r="O8" s="895">
        <f>(N8/C8)*100</f>
        <v>45.708582834331338</v>
      </c>
    </row>
    <row r="9" spans="1:15" x14ac:dyDescent="0.2">
      <c r="A9" s="883">
        <v>2</v>
      </c>
      <c r="B9" s="884" t="s">
        <v>6</v>
      </c>
      <c r="C9" s="977">
        <v>6210</v>
      </c>
      <c r="D9" s="977">
        <v>6440</v>
      </c>
      <c r="E9" s="977">
        <v>6660</v>
      </c>
      <c r="F9" s="977">
        <v>6835</v>
      </c>
      <c r="G9" s="977">
        <v>6915</v>
      </c>
      <c r="H9" s="977">
        <v>7295</v>
      </c>
      <c r="I9" s="977">
        <v>7495</v>
      </c>
      <c r="J9" s="977">
        <v>7510</v>
      </c>
      <c r="K9" s="977">
        <v>7590</v>
      </c>
      <c r="L9" s="977">
        <v>7850</v>
      </c>
      <c r="M9" s="977">
        <v>7605</v>
      </c>
      <c r="N9" s="657">
        <f t="shared" ref="N9:N19" si="1">M9-C9</f>
        <v>1395</v>
      </c>
      <c r="O9" s="895">
        <f t="shared" ref="O9:O19" si="2">(N9/C9)*100</f>
        <v>22.463768115942027</v>
      </c>
    </row>
    <row r="10" spans="1:15" x14ac:dyDescent="0.2">
      <c r="A10" s="883">
        <v>3</v>
      </c>
      <c r="B10" s="884" t="s">
        <v>10</v>
      </c>
      <c r="C10" s="977">
        <v>6855</v>
      </c>
      <c r="D10" s="977">
        <v>7150</v>
      </c>
      <c r="E10" s="977">
        <v>7475</v>
      </c>
      <c r="F10" s="977">
        <v>7690</v>
      </c>
      <c r="G10" s="977">
        <v>7940</v>
      </c>
      <c r="H10" s="977">
        <v>8490</v>
      </c>
      <c r="I10" s="977">
        <v>8770</v>
      </c>
      <c r="J10" s="977">
        <v>8880</v>
      </c>
      <c r="K10" s="977">
        <v>9135</v>
      </c>
      <c r="L10" s="977">
        <v>9315</v>
      </c>
      <c r="M10" s="977">
        <v>9355</v>
      </c>
      <c r="N10" s="657">
        <f t="shared" si="1"/>
        <v>2500</v>
      </c>
      <c r="O10" s="895">
        <f t="shared" si="2"/>
        <v>36.469730123997088</v>
      </c>
    </row>
    <row r="11" spans="1:15" x14ac:dyDescent="0.2">
      <c r="A11" s="883">
        <v>4</v>
      </c>
      <c r="B11" s="884" t="s">
        <v>3</v>
      </c>
      <c r="C11" s="977">
        <v>5530</v>
      </c>
      <c r="D11" s="977">
        <v>5790</v>
      </c>
      <c r="E11" s="977">
        <v>5910</v>
      </c>
      <c r="F11" s="977">
        <v>6025</v>
      </c>
      <c r="G11" s="977">
        <v>6165</v>
      </c>
      <c r="H11" s="977">
        <v>6785</v>
      </c>
      <c r="I11" s="977">
        <v>7220</v>
      </c>
      <c r="J11" s="977">
        <v>7425</v>
      </c>
      <c r="K11" s="977">
        <v>7825</v>
      </c>
      <c r="L11" s="977">
        <v>8030</v>
      </c>
      <c r="M11" s="977">
        <v>7955</v>
      </c>
      <c r="N11" s="657">
        <f t="shared" si="1"/>
        <v>2425</v>
      </c>
      <c r="O11" s="895">
        <f t="shared" si="2"/>
        <v>43.851717902350813</v>
      </c>
    </row>
    <row r="12" spans="1:15" x14ac:dyDescent="0.2">
      <c r="A12" s="883">
        <v>5</v>
      </c>
      <c r="B12" s="884" t="s">
        <v>7</v>
      </c>
      <c r="C12" s="977">
        <v>3430</v>
      </c>
      <c r="D12" s="977">
        <v>3555</v>
      </c>
      <c r="E12" s="977">
        <v>3690</v>
      </c>
      <c r="F12" s="977">
        <v>3795</v>
      </c>
      <c r="G12" s="977">
        <v>3830</v>
      </c>
      <c r="H12" s="977">
        <v>4280</v>
      </c>
      <c r="I12" s="977">
        <v>4410</v>
      </c>
      <c r="J12" s="977">
        <v>4425</v>
      </c>
      <c r="K12" s="977">
        <v>4525</v>
      </c>
      <c r="L12" s="977">
        <v>4555</v>
      </c>
      <c r="M12" s="977">
        <v>4570</v>
      </c>
      <c r="N12" s="657">
        <f t="shared" si="1"/>
        <v>1140</v>
      </c>
      <c r="O12" s="895">
        <f t="shared" si="2"/>
        <v>33.236151603498541</v>
      </c>
    </row>
    <row r="13" spans="1:15" x14ac:dyDescent="0.2">
      <c r="A13" s="883">
        <v>6</v>
      </c>
      <c r="B13" s="884" t="s">
        <v>11</v>
      </c>
      <c r="C13" s="977">
        <v>2100</v>
      </c>
      <c r="D13" s="977">
        <v>2160</v>
      </c>
      <c r="E13" s="977">
        <v>2240</v>
      </c>
      <c r="F13" s="977">
        <v>2310</v>
      </c>
      <c r="G13" s="977">
        <v>2395</v>
      </c>
      <c r="H13" s="977">
        <v>2800</v>
      </c>
      <c r="I13" s="977">
        <v>2890</v>
      </c>
      <c r="J13" s="977">
        <v>2940</v>
      </c>
      <c r="K13" s="977">
        <v>3025</v>
      </c>
      <c r="L13" s="977">
        <v>3085</v>
      </c>
      <c r="M13" s="977">
        <v>3120</v>
      </c>
      <c r="N13" s="657">
        <f t="shared" si="1"/>
        <v>1020</v>
      </c>
      <c r="O13" s="895">
        <f t="shared" si="2"/>
        <v>48.571428571428569</v>
      </c>
    </row>
    <row r="14" spans="1:15" x14ac:dyDescent="0.2">
      <c r="A14" s="883">
        <v>7</v>
      </c>
      <c r="B14" s="884" t="s">
        <v>4</v>
      </c>
      <c r="C14" s="977">
        <v>1330</v>
      </c>
      <c r="D14" s="977">
        <v>1340</v>
      </c>
      <c r="E14" s="977">
        <v>1375</v>
      </c>
      <c r="F14" s="977">
        <v>1425</v>
      </c>
      <c r="G14" s="977">
        <v>1445</v>
      </c>
      <c r="H14" s="977">
        <v>2045</v>
      </c>
      <c r="I14" s="977">
        <v>2125</v>
      </c>
      <c r="J14" s="977">
        <v>2120</v>
      </c>
      <c r="K14" s="977">
        <v>2165</v>
      </c>
      <c r="L14" s="977">
        <v>2185</v>
      </c>
      <c r="M14" s="977">
        <v>2170</v>
      </c>
      <c r="N14" s="657">
        <f t="shared" si="1"/>
        <v>840</v>
      </c>
      <c r="O14" s="895">
        <f t="shared" si="2"/>
        <v>63.157894736842103</v>
      </c>
    </row>
    <row r="15" spans="1:15" x14ac:dyDescent="0.2">
      <c r="A15" s="883">
        <v>8</v>
      </c>
      <c r="B15" s="884" t="s">
        <v>5</v>
      </c>
      <c r="C15" s="977">
        <v>1895</v>
      </c>
      <c r="D15" s="977">
        <v>1940</v>
      </c>
      <c r="E15" s="977">
        <v>2000</v>
      </c>
      <c r="F15" s="977">
        <v>2040</v>
      </c>
      <c r="G15" s="977">
        <v>2120</v>
      </c>
      <c r="H15" s="977">
        <v>2225</v>
      </c>
      <c r="I15" s="977">
        <v>2225</v>
      </c>
      <c r="J15" s="977">
        <v>2260</v>
      </c>
      <c r="K15" s="977">
        <v>2320</v>
      </c>
      <c r="L15" s="977">
        <v>2355</v>
      </c>
      <c r="M15" s="977">
        <v>2340</v>
      </c>
      <c r="N15" s="657">
        <f t="shared" si="1"/>
        <v>445</v>
      </c>
      <c r="O15" s="895">
        <f t="shared" si="2"/>
        <v>23.482849604221638</v>
      </c>
    </row>
    <row r="16" spans="1:15" x14ac:dyDescent="0.2">
      <c r="A16" s="883">
        <v>9</v>
      </c>
      <c r="B16" s="884" t="s">
        <v>8</v>
      </c>
      <c r="C16" s="977">
        <v>1705</v>
      </c>
      <c r="D16" s="977">
        <v>1775</v>
      </c>
      <c r="E16" s="977">
        <v>1795</v>
      </c>
      <c r="F16" s="977">
        <v>1870</v>
      </c>
      <c r="G16" s="977">
        <v>1900</v>
      </c>
      <c r="H16" s="977">
        <v>2205</v>
      </c>
      <c r="I16" s="977">
        <v>2275</v>
      </c>
      <c r="J16" s="977">
        <v>2310</v>
      </c>
      <c r="K16" s="977">
        <v>2370</v>
      </c>
      <c r="L16" s="977">
        <v>2425</v>
      </c>
      <c r="M16" s="977">
        <v>2430</v>
      </c>
      <c r="N16" s="657">
        <f t="shared" si="1"/>
        <v>725</v>
      </c>
      <c r="O16" s="895">
        <f t="shared" si="2"/>
        <v>42.521994134897362</v>
      </c>
    </row>
    <row r="17" spans="1:15" x14ac:dyDescent="0.2">
      <c r="A17" s="883">
        <v>10</v>
      </c>
      <c r="B17" s="884" t="s">
        <v>9</v>
      </c>
      <c r="C17" s="977">
        <v>2995</v>
      </c>
      <c r="D17" s="977">
        <v>3060</v>
      </c>
      <c r="E17" s="977">
        <v>3130</v>
      </c>
      <c r="F17" s="977">
        <v>3180</v>
      </c>
      <c r="G17" s="977">
        <v>3275</v>
      </c>
      <c r="H17" s="977">
        <v>3645</v>
      </c>
      <c r="I17" s="977">
        <v>3735</v>
      </c>
      <c r="J17" s="977">
        <v>3860</v>
      </c>
      <c r="K17" s="977">
        <v>4015</v>
      </c>
      <c r="L17" s="977">
        <v>4085</v>
      </c>
      <c r="M17" s="977">
        <v>4060</v>
      </c>
      <c r="N17" s="657">
        <f t="shared" si="1"/>
        <v>1065</v>
      </c>
      <c r="O17" s="895">
        <f t="shared" si="2"/>
        <v>35.559265442404012</v>
      </c>
    </row>
    <row r="18" spans="1:15" x14ac:dyDescent="0.2">
      <c r="A18" s="883">
        <v>11</v>
      </c>
      <c r="B18" s="884" t="s">
        <v>407</v>
      </c>
      <c r="C18" s="977">
        <v>3335</v>
      </c>
      <c r="D18" s="977">
        <v>3425</v>
      </c>
      <c r="E18" s="977">
        <v>3545</v>
      </c>
      <c r="F18" s="977">
        <v>3700</v>
      </c>
      <c r="G18" s="977">
        <v>3730</v>
      </c>
      <c r="H18" s="977">
        <v>4530</v>
      </c>
      <c r="I18" s="977">
        <v>4795</v>
      </c>
      <c r="J18" s="977">
        <v>4735</v>
      </c>
      <c r="K18" s="977">
        <v>5035</v>
      </c>
      <c r="L18" s="977">
        <v>5140</v>
      </c>
      <c r="M18" s="977">
        <v>5150</v>
      </c>
      <c r="N18" s="657">
        <f t="shared" si="1"/>
        <v>1815</v>
      </c>
      <c r="O18" s="895">
        <f t="shared" si="2"/>
        <v>54.42278860569715</v>
      </c>
    </row>
    <row r="19" spans="1:15" x14ac:dyDescent="0.2">
      <c r="A19" s="883">
        <v>12</v>
      </c>
      <c r="B19" s="884" t="s">
        <v>165</v>
      </c>
      <c r="C19" s="977">
        <v>4700</v>
      </c>
      <c r="D19" s="977">
        <v>4900</v>
      </c>
      <c r="E19" s="977">
        <v>5010</v>
      </c>
      <c r="F19" s="977">
        <v>5170</v>
      </c>
      <c r="G19" s="977">
        <v>5300</v>
      </c>
      <c r="H19" s="977">
        <v>5955</v>
      </c>
      <c r="I19" s="977">
        <v>6140</v>
      </c>
      <c r="J19" s="977">
        <v>6135</v>
      </c>
      <c r="K19" s="977">
        <v>6395</v>
      </c>
      <c r="L19" s="977">
        <v>6480</v>
      </c>
      <c r="M19" s="977">
        <v>6455</v>
      </c>
      <c r="N19" s="657">
        <f t="shared" si="1"/>
        <v>1755</v>
      </c>
      <c r="O19" s="895">
        <f t="shared" si="2"/>
        <v>37.340425531914896</v>
      </c>
    </row>
    <row r="20" spans="1:15" x14ac:dyDescent="0.2">
      <c r="A20" s="885"/>
      <c r="B20" s="884" t="s">
        <v>403</v>
      </c>
      <c r="C20" s="977">
        <v>2320</v>
      </c>
      <c r="D20" s="977">
        <v>2690</v>
      </c>
      <c r="E20" s="977">
        <v>3025</v>
      </c>
      <c r="F20" s="977">
        <v>3445</v>
      </c>
      <c r="G20" s="977">
        <v>3820</v>
      </c>
      <c r="H20" s="977">
        <v>525</v>
      </c>
      <c r="I20" s="977">
        <v>615</v>
      </c>
      <c r="J20" s="977">
        <v>840</v>
      </c>
      <c r="K20" s="977">
        <v>95</v>
      </c>
      <c r="L20" s="977">
        <v>80</v>
      </c>
      <c r="M20" s="977">
        <v>75</v>
      </c>
      <c r="N20" s="657"/>
      <c r="O20" s="895"/>
    </row>
    <row r="21" spans="1:15" x14ac:dyDescent="0.2">
      <c r="A21" s="885"/>
      <c r="B21" s="884"/>
      <c r="C21" s="978"/>
      <c r="D21" s="978"/>
      <c r="E21" s="978"/>
      <c r="F21" s="978"/>
      <c r="G21" s="978"/>
      <c r="H21" s="978"/>
      <c r="I21" s="978"/>
      <c r="J21" s="978"/>
      <c r="K21" s="978"/>
      <c r="L21" s="978"/>
      <c r="M21" s="978"/>
      <c r="N21" s="835"/>
      <c r="O21" s="895"/>
    </row>
    <row r="22" spans="1:15" x14ac:dyDescent="0.2">
      <c r="A22" s="87"/>
      <c r="B22" s="231" t="s">
        <v>20</v>
      </c>
      <c r="C22" s="979">
        <v>47415</v>
      </c>
      <c r="D22" s="979">
        <v>49435</v>
      </c>
      <c r="E22" s="979">
        <v>51395</v>
      </c>
      <c r="F22" s="979">
        <v>53205</v>
      </c>
      <c r="G22" s="979">
        <v>54770</v>
      </c>
      <c r="H22" s="979">
        <v>57235</v>
      </c>
      <c r="I22" s="979">
        <v>59515</v>
      </c>
      <c r="J22" s="979">
        <v>60425</v>
      </c>
      <c r="K22" s="979">
        <v>61770</v>
      </c>
      <c r="L22" s="979">
        <v>62975</v>
      </c>
      <c r="M22" s="979">
        <v>62585</v>
      </c>
      <c r="N22" s="886">
        <f>M22-C22</f>
        <v>15170</v>
      </c>
      <c r="O22" s="912">
        <f>(N22/C22)*100</f>
        <v>31.994094695771381</v>
      </c>
    </row>
    <row r="23" spans="1:15" x14ac:dyDescent="0.2">
      <c r="A23" s="72"/>
      <c r="B23" s="72"/>
      <c r="C23" s="72"/>
      <c r="D23" s="72"/>
      <c r="E23" s="72"/>
      <c r="F23" s="72"/>
      <c r="G23" s="72"/>
      <c r="H23" s="72"/>
      <c r="I23" s="72"/>
      <c r="J23" s="72"/>
      <c r="K23" s="72"/>
      <c r="L23" s="72"/>
      <c r="M23" s="72"/>
      <c r="N23" s="72"/>
      <c r="O23" s="72"/>
    </row>
    <row r="24" spans="1:15" ht="6" customHeight="1" x14ac:dyDescent="0.2">
      <c r="A24" s="53"/>
      <c r="B24" s="53"/>
      <c r="C24" s="53"/>
      <c r="D24" s="53"/>
      <c r="E24" s="53"/>
      <c r="F24" s="53"/>
      <c r="G24" s="53"/>
      <c r="H24" s="53"/>
      <c r="I24" s="53"/>
      <c r="J24" s="53"/>
      <c r="K24" s="53"/>
      <c r="L24" s="53"/>
      <c r="M24" s="53"/>
      <c r="N24" s="53"/>
      <c r="O24" s="53"/>
    </row>
    <row r="25" spans="1:15" x14ac:dyDescent="0.2">
      <c r="A25" s="65" t="s">
        <v>304</v>
      </c>
      <c r="B25" s="92"/>
      <c r="C25" s="56"/>
      <c r="D25" s="56"/>
      <c r="E25" s="56"/>
      <c r="F25" s="56"/>
      <c r="G25" s="56"/>
      <c r="H25" s="56"/>
      <c r="I25" s="56"/>
      <c r="J25" s="56"/>
      <c r="K25" s="56"/>
      <c r="L25" s="56"/>
      <c r="M25" s="56"/>
      <c r="N25" s="92"/>
      <c r="O25" s="66" t="s">
        <v>242</v>
      </c>
    </row>
    <row r="26" spans="1:15" x14ac:dyDescent="0.2">
      <c r="A26" s="1066" t="str">
        <f>CONCATENATE("Veränderung der sozialversicherungspflichtig Beschäftigten ",$C$5,"-",$M$5," (absolut) in den Stadtbezirken")</f>
        <v>Veränderung der sozialversicherungspflichtig Beschäftigten 2010-2020 (absolut) in den Stadtbezirken</v>
      </c>
      <c r="B26" s="53"/>
      <c r="C26" s="53"/>
      <c r="D26" s="53"/>
      <c r="E26" s="53"/>
      <c r="F26" s="53"/>
      <c r="G26" s="53"/>
      <c r="H26" s="53"/>
      <c r="I26" s="53"/>
      <c r="J26" s="53"/>
      <c r="K26" s="53"/>
      <c r="L26" s="53"/>
      <c r="M26" s="53"/>
      <c r="N26" s="53"/>
      <c r="O26" s="53"/>
    </row>
    <row r="27" spans="1:15" x14ac:dyDescent="0.2">
      <c r="A27" s="53"/>
      <c r="B27" s="53"/>
      <c r="C27" s="53"/>
      <c r="D27" s="53"/>
      <c r="E27" s="53"/>
      <c r="F27" s="53"/>
      <c r="G27" s="53"/>
      <c r="H27" s="53"/>
      <c r="I27" s="53"/>
      <c r="J27" s="53"/>
      <c r="K27" s="53"/>
      <c r="L27" s="53"/>
      <c r="M27" s="53"/>
      <c r="N27" s="53"/>
      <c r="O27" s="53"/>
    </row>
    <row r="28" spans="1:15" x14ac:dyDescent="0.2">
      <c r="A28" s="53"/>
      <c r="B28" s="53"/>
      <c r="C28" s="53"/>
      <c r="D28" s="53"/>
      <c r="E28" s="53"/>
      <c r="F28" s="53"/>
      <c r="G28" s="53"/>
      <c r="H28" s="53"/>
      <c r="I28" s="53"/>
      <c r="J28" s="53"/>
      <c r="K28" s="53"/>
      <c r="L28" s="53"/>
      <c r="M28" s="53"/>
      <c r="N28" s="53"/>
      <c r="O28" s="53"/>
    </row>
    <row r="29" spans="1:15" x14ac:dyDescent="0.2">
      <c r="A29" s="53"/>
      <c r="B29" s="53"/>
      <c r="C29" s="53"/>
      <c r="D29" s="53"/>
      <c r="E29" s="53"/>
      <c r="F29" s="53"/>
      <c r="G29" s="53"/>
      <c r="H29" s="53"/>
      <c r="I29" s="53"/>
      <c r="J29" s="53"/>
      <c r="K29" s="53"/>
      <c r="L29" s="53"/>
      <c r="M29" s="53"/>
      <c r="N29" s="53"/>
      <c r="O29" s="53"/>
    </row>
    <row r="30" spans="1:15" x14ac:dyDescent="0.2">
      <c r="A30" s="53"/>
      <c r="B30" s="53"/>
      <c r="C30" s="53"/>
      <c r="D30" s="53"/>
      <c r="E30" s="53"/>
      <c r="F30" s="53"/>
      <c r="G30" s="53"/>
      <c r="H30" s="53"/>
      <c r="I30" s="53"/>
      <c r="J30" s="53"/>
      <c r="K30" s="53"/>
      <c r="L30" s="53"/>
      <c r="M30" s="53"/>
      <c r="N30" s="53"/>
      <c r="O30" s="53"/>
    </row>
    <row r="31" spans="1:15" x14ac:dyDescent="0.2">
      <c r="A31" s="53"/>
      <c r="B31" s="53"/>
      <c r="C31" s="53"/>
      <c r="D31" s="53"/>
      <c r="E31" s="53"/>
      <c r="F31" s="53"/>
      <c r="G31" s="53"/>
      <c r="H31" s="53"/>
      <c r="I31" s="53"/>
      <c r="J31" s="53"/>
      <c r="K31" s="53"/>
      <c r="L31" s="53"/>
      <c r="M31" s="53"/>
      <c r="N31" s="53"/>
      <c r="O31" s="53"/>
    </row>
    <row r="32" spans="1:15" x14ac:dyDescent="0.2">
      <c r="A32" s="53"/>
      <c r="B32" s="53"/>
      <c r="C32" s="53"/>
      <c r="D32" s="53"/>
      <c r="E32" s="53"/>
      <c r="F32" s="53"/>
      <c r="G32" s="53"/>
      <c r="H32" s="53"/>
      <c r="I32" s="53"/>
      <c r="J32" s="53"/>
      <c r="K32" s="53"/>
      <c r="L32" s="53"/>
      <c r="M32" s="53"/>
      <c r="N32" s="53"/>
      <c r="O32" s="53"/>
    </row>
    <row r="33" spans="1:15" x14ac:dyDescent="0.2">
      <c r="A33" s="53"/>
      <c r="B33" s="53"/>
      <c r="C33" s="53"/>
      <c r="D33" s="53"/>
      <c r="E33" s="53"/>
      <c r="F33" s="53"/>
      <c r="G33" s="53"/>
      <c r="H33" s="53"/>
      <c r="I33" s="53"/>
      <c r="J33" s="53"/>
      <c r="K33" s="53"/>
      <c r="L33" s="53"/>
      <c r="M33" s="53"/>
      <c r="N33" s="53"/>
      <c r="O33" s="53"/>
    </row>
    <row r="34" spans="1:15" x14ac:dyDescent="0.2">
      <c r="A34" s="53"/>
      <c r="B34" s="53"/>
      <c r="C34" s="53"/>
      <c r="D34" s="53"/>
      <c r="E34" s="53"/>
      <c r="F34" s="53"/>
      <c r="G34" s="53"/>
      <c r="H34" s="53"/>
      <c r="I34" s="53"/>
      <c r="J34" s="53"/>
      <c r="K34" s="53"/>
      <c r="L34" s="53"/>
      <c r="M34" s="53"/>
      <c r="N34" s="53"/>
      <c r="O34" s="53"/>
    </row>
    <row r="35" spans="1:15" x14ac:dyDescent="0.2">
      <c r="A35" s="53"/>
      <c r="B35" s="53"/>
      <c r="C35" s="53"/>
      <c r="D35" s="53"/>
      <c r="E35" s="53"/>
      <c r="F35" s="53"/>
      <c r="G35" s="53"/>
      <c r="H35" s="53"/>
      <c r="I35" s="53"/>
      <c r="J35" s="53"/>
      <c r="K35" s="53"/>
      <c r="L35" s="53"/>
      <c r="M35" s="53"/>
      <c r="N35" s="53"/>
      <c r="O35" s="53"/>
    </row>
    <row r="36" spans="1:15" x14ac:dyDescent="0.2">
      <c r="A36" s="53"/>
      <c r="B36" s="53"/>
      <c r="C36" s="53"/>
      <c r="D36" s="53"/>
      <c r="E36" s="53"/>
      <c r="F36" s="53"/>
      <c r="G36" s="53"/>
      <c r="H36" s="53"/>
      <c r="I36" s="53"/>
      <c r="J36" s="53"/>
      <c r="K36" s="53"/>
      <c r="L36" s="53"/>
      <c r="M36" s="53"/>
      <c r="N36" s="53"/>
      <c r="O36" s="53"/>
    </row>
    <row r="37" spans="1:15" x14ac:dyDescent="0.2">
      <c r="A37" s="53"/>
      <c r="B37" s="53"/>
      <c r="C37" s="53"/>
      <c r="D37" s="53"/>
      <c r="E37" s="53"/>
      <c r="F37" s="53"/>
      <c r="G37" s="53"/>
      <c r="H37" s="53"/>
      <c r="I37" s="53"/>
      <c r="J37" s="53"/>
      <c r="K37" s="53"/>
      <c r="L37" s="53"/>
      <c r="M37" s="53"/>
      <c r="N37" s="53"/>
      <c r="O37" s="53"/>
    </row>
    <row r="38" spans="1:15" x14ac:dyDescent="0.2">
      <c r="A38" s="53"/>
      <c r="B38" s="53"/>
      <c r="C38" s="53"/>
      <c r="D38" s="53"/>
      <c r="E38" s="53"/>
      <c r="F38" s="53"/>
      <c r="G38" s="53"/>
      <c r="H38" s="53"/>
      <c r="I38" s="53"/>
      <c r="J38" s="53"/>
      <c r="K38" s="53"/>
      <c r="L38" s="53"/>
      <c r="M38" s="53"/>
      <c r="N38" s="53"/>
      <c r="O38" s="53"/>
    </row>
    <row r="39" spans="1:15" x14ac:dyDescent="0.2">
      <c r="A39" s="53"/>
      <c r="B39" s="53"/>
      <c r="C39" s="53"/>
      <c r="D39" s="53"/>
      <c r="E39" s="53"/>
      <c r="F39" s="53"/>
      <c r="G39" s="53"/>
      <c r="H39" s="53"/>
      <c r="I39" s="53"/>
      <c r="J39" s="53"/>
      <c r="K39" s="53"/>
      <c r="L39" s="53"/>
      <c r="M39" s="53"/>
      <c r="N39" s="53"/>
      <c r="O39" s="53"/>
    </row>
    <row r="40" spans="1:15" x14ac:dyDescent="0.2">
      <c r="A40" s="53"/>
      <c r="B40" s="53"/>
      <c r="C40" s="53"/>
      <c r="D40" s="53"/>
      <c r="E40" s="53"/>
      <c r="F40" s="53"/>
      <c r="G40" s="53"/>
      <c r="H40" s="53"/>
      <c r="I40" s="53"/>
      <c r="J40" s="53"/>
      <c r="K40" s="53"/>
      <c r="L40" s="53"/>
      <c r="M40" s="53"/>
      <c r="N40" s="53"/>
      <c r="O40" s="53"/>
    </row>
    <row r="41" spans="1:15" x14ac:dyDescent="0.2">
      <c r="A41" s="53"/>
      <c r="B41" s="53"/>
      <c r="C41" s="53"/>
      <c r="D41" s="53"/>
      <c r="E41" s="53"/>
      <c r="F41" s="53"/>
      <c r="G41" s="53"/>
      <c r="H41" s="53"/>
      <c r="I41" s="53"/>
      <c r="J41" s="53"/>
      <c r="K41" s="53"/>
      <c r="L41" s="53"/>
      <c r="M41" s="53"/>
      <c r="N41" s="53"/>
      <c r="O41" s="53"/>
    </row>
    <row r="42" spans="1:15" x14ac:dyDescent="0.2">
      <c r="A42" s="53"/>
      <c r="B42" s="53"/>
      <c r="C42" s="53"/>
      <c r="D42" s="53"/>
      <c r="E42" s="53"/>
      <c r="F42" s="53"/>
      <c r="G42" s="53"/>
      <c r="H42" s="53"/>
      <c r="I42" s="53"/>
      <c r="J42" s="53"/>
      <c r="K42" s="53"/>
      <c r="L42" s="53"/>
      <c r="M42" s="53"/>
      <c r="N42" s="53"/>
      <c r="O42" s="53"/>
    </row>
    <row r="43" spans="1:15" x14ac:dyDescent="0.2">
      <c r="A43" s="53"/>
      <c r="B43" s="53"/>
      <c r="C43" s="53"/>
      <c r="D43" s="53"/>
      <c r="E43" s="53"/>
      <c r="F43" s="53"/>
      <c r="G43" s="53"/>
      <c r="H43" s="53"/>
      <c r="I43" s="53"/>
      <c r="J43" s="53"/>
      <c r="K43" s="53"/>
      <c r="L43" s="53"/>
      <c r="M43" s="53"/>
      <c r="N43" s="53"/>
      <c r="O43" s="53"/>
    </row>
    <row r="44" spans="1:15" x14ac:dyDescent="0.2">
      <c r="A44" s="53"/>
      <c r="B44" s="53"/>
      <c r="C44" s="53"/>
      <c r="D44" s="53"/>
      <c r="E44" s="53"/>
      <c r="F44" s="53"/>
      <c r="G44" s="53"/>
      <c r="H44" s="53"/>
      <c r="I44" s="53"/>
      <c r="J44" s="53"/>
      <c r="K44" s="53"/>
      <c r="L44" s="53"/>
      <c r="M44" s="53"/>
      <c r="N44" s="53"/>
      <c r="O44" s="53"/>
    </row>
    <row r="45" spans="1:15" x14ac:dyDescent="0.2">
      <c r="A45" s="53"/>
      <c r="B45" s="53"/>
      <c r="C45" s="53"/>
      <c r="D45" s="53"/>
      <c r="E45" s="53"/>
      <c r="F45" s="53"/>
      <c r="G45" s="53"/>
      <c r="H45" s="53"/>
      <c r="I45" s="53"/>
      <c r="J45" s="53"/>
      <c r="K45" s="53"/>
      <c r="L45" s="53"/>
      <c r="M45" s="53"/>
      <c r="N45" s="53"/>
      <c r="O45" s="53"/>
    </row>
    <row r="46" spans="1:15" x14ac:dyDescent="0.2">
      <c r="A46" s="53"/>
      <c r="B46" s="53"/>
      <c r="C46" s="53"/>
      <c r="D46" s="53"/>
      <c r="E46" s="53"/>
      <c r="F46" s="53"/>
      <c r="G46" s="53"/>
      <c r="H46" s="53"/>
      <c r="I46" s="53"/>
      <c r="J46" s="53"/>
      <c r="K46" s="53"/>
      <c r="L46" s="53"/>
      <c r="M46" s="53"/>
      <c r="N46" s="53"/>
      <c r="O46" s="53"/>
    </row>
    <row r="47" spans="1:15" x14ac:dyDescent="0.2">
      <c r="A47" s="53"/>
      <c r="B47" s="53"/>
      <c r="C47" s="53"/>
      <c r="D47" s="53"/>
      <c r="E47" s="53"/>
      <c r="F47" s="53"/>
      <c r="G47" s="53"/>
      <c r="H47" s="53"/>
      <c r="I47" s="53"/>
      <c r="J47" s="53"/>
      <c r="K47" s="53"/>
      <c r="L47" s="53"/>
      <c r="M47" s="53"/>
      <c r="N47" s="53"/>
      <c r="O47" s="53"/>
    </row>
    <row r="48" spans="1:15" x14ac:dyDescent="0.2">
      <c r="A48" s="53"/>
      <c r="B48" s="53"/>
      <c r="C48" s="53"/>
      <c r="D48" s="53"/>
      <c r="E48" s="53"/>
      <c r="F48" s="53"/>
      <c r="G48" s="53"/>
      <c r="H48" s="53"/>
      <c r="I48" s="53"/>
      <c r="J48" s="53"/>
      <c r="K48" s="53"/>
      <c r="L48" s="53"/>
      <c r="M48" s="53"/>
      <c r="N48" s="53"/>
      <c r="O48" s="53"/>
    </row>
    <row r="49" spans="1:15" x14ac:dyDescent="0.2">
      <c r="A49" s="53"/>
      <c r="B49" s="53"/>
      <c r="C49" s="53"/>
      <c r="D49" s="53"/>
      <c r="E49" s="53"/>
      <c r="F49" s="53"/>
      <c r="G49" s="53"/>
      <c r="H49" s="53"/>
      <c r="I49" s="53"/>
      <c r="J49" s="53"/>
      <c r="K49" s="53"/>
      <c r="L49" s="53"/>
      <c r="M49" s="53"/>
      <c r="N49" s="53"/>
      <c r="O49" s="53"/>
    </row>
    <row r="50" spans="1:15" x14ac:dyDescent="0.2">
      <c r="A50" s="53"/>
      <c r="B50" s="53"/>
      <c r="C50" s="53"/>
      <c r="D50" s="53"/>
      <c r="E50" s="53"/>
      <c r="F50" s="53"/>
      <c r="G50" s="53"/>
      <c r="H50" s="53"/>
      <c r="I50" s="53"/>
      <c r="J50" s="53"/>
      <c r="K50" s="53"/>
      <c r="L50" s="53"/>
      <c r="M50" s="53"/>
      <c r="N50" s="53"/>
      <c r="O50" s="53"/>
    </row>
    <row r="51" spans="1:15" x14ac:dyDescent="0.2">
      <c r="A51" s="53"/>
      <c r="B51" s="53"/>
      <c r="C51" s="53"/>
      <c r="D51" s="53"/>
      <c r="E51" s="53"/>
      <c r="F51" s="53"/>
      <c r="G51" s="53"/>
      <c r="H51" s="53"/>
      <c r="I51" s="53"/>
      <c r="J51" s="53"/>
      <c r="K51" s="53"/>
      <c r="L51" s="53"/>
      <c r="M51" s="53"/>
      <c r="N51" s="53"/>
      <c r="O51" s="53"/>
    </row>
    <row r="52" spans="1:15" x14ac:dyDescent="0.2">
      <c r="A52" s="53"/>
      <c r="B52" s="53"/>
      <c r="C52" s="53"/>
      <c r="D52" s="53"/>
      <c r="E52" s="53"/>
      <c r="F52" s="53"/>
      <c r="G52" s="53"/>
      <c r="H52" s="53"/>
      <c r="I52" s="53"/>
      <c r="J52" s="53"/>
      <c r="K52" s="53"/>
      <c r="L52" s="53"/>
      <c r="M52" s="53"/>
      <c r="N52" s="53"/>
      <c r="O52" s="53"/>
    </row>
    <row r="53" spans="1:15" x14ac:dyDescent="0.2">
      <c r="A53" s="53"/>
      <c r="B53" s="53"/>
      <c r="C53" s="53"/>
      <c r="D53" s="53"/>
      <c r="E53" s="53"/>
      <c r="F53" s="53"/>
      <c r="G53" s="53"/>
      <c r="H53" s="53"/>
      <c r="I53" s="53"/>
      <c r="J53" s="53"/>
      <c r="K53" s="53"/>
      <c r="L53" s="53"/>
      <c r="M53" s="53"/>
      <c r="N53" s="53"/>
      <c r="O53" s="53"/>
    </row>
    <row r="54" spans="1:15" x14ac:dyDescent="0.2">
      <c r="A54" s="53"/>
      <c r="B54" s="53"/>
      <c r="C54" s="53"/>
      <c r="D54" s="53"/>
      <c r="E54" s="53"/>
      <c r="F54" s="53"/>
      <c r="G54" s="53"/>
      <c r="H54" s="53"/>
      <c r="I54" s="53"/>
      <c r="J54" s="53"/>
      <c r="K54" s="53"/>
      <c r="L54" s="53"/>
      <c r="M54" s="53"/>
      <c r="N54" s="53"/>
      <c r="O54" s="53"/>
    </row>
    <row r="55" spans="1:15" x14ac:dyDescent="0.2">
      <c r="A55" s="53"/>
      <c r="B55" s="53"/>
      <c r="C55" s="53"/>
      <c r="D55" s="53"/>
      <c r="E55" s="53"/>
      <c r="F55" s="53"/>
      <c r="G55" s="53"/>
      <c r="H55" s="53"/>
      <c r="I55" s="53"/>
      <c r="J55" s="53"/>
      <c r="K55" s="53"/>
      <c r="L55" s="53"/>
      <c r="M55" s="53"/>
      <c r="N55" s="53"/>
      <c r="O55" s="53"/>
    </row>
    <row r="56" spans="1:15" x14ac:dyDescent="0.2">
      <c r="A56" s="1066" t="str">
        <f>CONCATENATE("Veränderung der sozialversicherungspflichtig Beschäftigten ",$C$5,"-",$M$5," (prozentual) in den Stadtbezirken")</f>
        <v>Veränderung der sozialversicherungspflichtig Beschäftigten 2010-2020 (prozentual) in den Stadtbezirken</v>
      </c>
      <c r="B56" s="53"/>
      <c r="C56" s="53"/>
      <c r="D56" s="53"/>
      <c r="E56" s="53"/>
      <c r="F56" s="53"/>
      <c r="G56" s="53" t="s">
        <v>335</v>
      </c>
      <c r="H56" s="53"/>
      <c r="I56" s="53"/>
      <c r="J56" s="53"/>
      <c r="K56" s="53"/>
      <c r="L56" s="53"/>
      <c r="M56" s="53"/>
      <c r="N56" s="53"/>
      <c r="O56" s="53"/>
    </row>
    <row r="57" spans="1:15" x14ac:dyDescent="0.2">
      <c r="A57" s="53"/>
      <c r="B57" s="53"/>
      <c r="C57" s="53"/>
      <c r="D57" s="53"/>
      <c r="E57" s="53"/>
      <c r="F57" s="53"/>
      <c r="G57" s="53"/>
      <c r="H57" s="53"/>
      <c r="I57" s="53"/>
      <c r="J57" s="53"/>
      <c r="K57" s="53"/>
      <c r="L57" s="53"/>
      <c r="M57" s="53"/>
      <c r="N57" s="53"/>
      <c r="O57" s="53"/>
    </row>
    <row r="58" spans="1:15" x14ac:dyDescent="0.2">
      <c r="A58" s="53"/>
      <c r="B58" s="53"/>
      <c r="C58" s="53"/>
      <c r="D58" s="53"/>
      <c r="E58" s="53"/>
      <c r="F58" s="53"/>
      <c r="G58" s="53"/>
      <c r="H58" s="53"/>
      <c r="I58" s="53"/>
      <c r="J58" s="53"/>
      <c r="K58" s="53"/>
      <c r="L58" s="53"/>
      <c r="M58" s="53"/>
      <c r="N58" s="53"/>
      <c r="O58" s="53"/>
    </row>
    <row r="59" spans="1:15" x14ac:dyDescent="0.2">
      <c r="A59" s="53"/>
      <c r="B59" s="53"/>
      <c r="C59" s="53"/>
      <c r="D59" s="53"/>
      <c r="E59" s="53"/>
      <c r="F59" s="53"/>
      <c r="G59" s="53"/>
      <c r="H59" s="53"/>
      <c r="I59" s="53"/>
      <c r="J59" s="53"/>
      <c r="K59" s="53"/>
      <c r="L59" s="53"/>
      <c r="M59" s="53"/>
      <c r="N59" s="53"/>
      <c r="O59" s="53"/>
    </row>
    <row r="60" spans="1:15" x14ac:dyDescent="0.2">
      <c r="A60" s="53"/>
      <c r="B60" s="53"/>
      <c r="C60" s="53"/>
      <c r="D60" s="53"/>
      <c r="E60" s="53"/>
      <c r="F60" s="53"/>
      <c r="G60" s="53"/>
      <c r="H60" s="53"/>
      <c r="I60" s="53"/>
      <c r="J60" s="53"/>
      <c r="K60" s="53"/>
      <c r="L60" s="53"/>
      <c r="M60" s="53"/>
      <c r="N60" s="53"/>
      <c r="O60" s="53"/>
    </row>
    <row r="61" spans="1:15" x14ac:dyDescent="0.2">
      <c r="A61" s="53"/>
      <c r="B61" s="53"/>
      <c r="C61" s="53"/>
      <c r="D61" s="53"/>
      <c r="E61" s="53"/>
      <c r="F61" s="53"/>
      <c r="G61" s="53"/>
      <c r="H61" s="53"/>
      <c r="I61" s="53"/>
      <c r="J61" s="53"/>
      <c r="K61" s="53"/>
      <c r="L61" s="53"/>
      <c r="M61" s="53"/>
      <c r="N61" s="53"/>
      <c r="O61" s="53"/>
    </row>
    <row r="62" spans="1:15" x14ac:dyDescent="0.2">
      <c r="A62" s="53"/>
      <c r="B62" s="53"/>
      <c r="C62" s="53"/>
      <c r="D62" s="53"/>
      <c r="E62" s="53"/>
      <c r="F62" s="53"/>
      <c r="G62" s="53"/>
      <c r="H62" s="53"/>
      <c r="I62" s="53"/>
      <c r="J62" s="53"/>
      <c r="K62" s="53"/>
      <c r="L62" s="53"/>
      <c r="M62" s="53"/>
      <c r="N62" s="53"/>
      <c r="O62" s="53"/>
    </row>
    <row r="63" spans="1:15" x14ac:dyDescent="0.2">
      <c r="A63" s="53"/>
      <c r="B63" s="53"/>
      <c r="C63" s="53"/>
      <c r="D63" s="53"/>
      <c r="E63" s="53"/>
      <c r="F63" s="53"/>
      <c r="G63" s="53"/>
      <c r="H63" s="53"/>
      <c r="I63" s="53"/>
      <c r="J63" s="53"/>
      <c r="K63" s="53"/>
      <c r="L63" s="53"/>
      <c r="M63" s="53"/>
      <c r="N63" s="53"/>
      <c r="O63" s="53"/>
    </row>
    <row r="64" spans="1:15" x14ac:dyDescent="0.2">
      <c r="A64" s="53"/>
      <c r="B64" s="53"/>
      <c r="C64" s="53"/>
      <c r="D64" s="53"/>
      <c r="E64" s="53"/>
      <c r="F64" s="53"/>
      <c r="G64" s="53"/>
      <c r="H64" s="53"/>
      <c r="I64" s="53"/>
      <c r="J64" s="53"/>
      <c r="K64" s="53"/>
      <c r="L64" s="53"/>
      <c r="M64" s="53"/>
      <c r="N64" s="53"/>
      <c r="O64" s="53"/>
    </row>
    <row r="65" spans="1:15" x14ac:dyDescent="0.2">
      <c r="A65" s="53"/>
      <c r="B65" s="53"/>
      <c r="C65" s="53"/>
      <c r="D65" s="53"/>
      <c r="E65" s="53"/>
      <c r="F65" s="53"/>
      <c r="G65" s="53"/>
      <c r="H65" s="53"/>
      <c r="I65" s="53"/>
      <c r="J65" s="53"/>
      <c r="K65" s="53"/>
      <c r="L65" s="53"/>
      <c r="M65" s="53"/>
      <c r="N65" s="53"/>
      <c r="O65" s="53"/>
    </row>
    <row r="66" spans="1:15" x14ac:dyDescent="0.2">
      <c r="A66" s="53"/>
      <c r="B66" s="53"/>
      <c r="C66" s="53"/>
      <c r="D66" s="53"/>
      <c r="E66" s="53"/>
      <c r="F66" s="53"/>
      <c r="G66" s="53"/>
      <c r="H66" s="53"/>
      <c r="I66" s="53"/>
      <c r="J66" s="53"/>
      <c r="K66" s="53"/>
      <c r="L66" s="53"/>
      <c r="M66" s="53"/>
      <c r="N66" s="53"/>
      <c r="O66" s="53"/>
    </row>
    <row r="67" spans="1:15" x14ac:dyDescent="0.2">
      <c r="A67" s="53"/>
      <c r="B67" s="53"/>
      <c r="C67" s="53"/>
      <c r="D67" s="53"/>
      <c r="E67" s="53"/>
      <c r="F67" s="53"/>
      <c r="G67" s="53"/>
      <c r="H67" s="53"/>
      <c r="I67" s="53"/>
      <c r="J67" s="53"/>
      <c r="K67" s="53"/>
      <c r="L67" s="53"/>
      <c r="M67" s="53"/>
      <c r="N67" s="53"/>
      <c r="O67" s="53"/>
    </row>
    <row r="68" spans="1:15" x14ac:dyDescent="0.2">
      <c r="A68" s="53"/>
      <c r="B68" s="53"/>
      <c r="C68" s="53"/>
      <c r="D68" s="53"/>
      <c r="E68" s="53"/>
      <c r="F68" s="53"/>
      <c r="G68" s="53"/>
      <c r="H68" s="53"/>
      <c r="I68" s="53"/>
      <c r="J68" s="53"/>
      <c r="K68" s="53"/>
      <c r="L68" s="53"/>
      <c r="M68" s="53"/>
      <c r="N68" s="53"/>
      <c r="O68" s="53"/>
    </row>
    <row r="69" spans="1:15" x14ac:dyDescent="0.2">
      <c r="A69" s="53"/>
      <c r="B69" s="53"/>
      <c r="C69" s="53"/>
      <c r="D69" s="53"/>
      <c r="E69" s="53"/>
      <c r="F69" s="53"/>
      <c r="G69" s="53"/>
      <c r="H69" s="53"/>
      <c r="I69" s="53"/>
      <c r="J69" s="53"/>
      <c r="K69" s="53"/>
      <c r="L69" s="53"/>
      <c r="M69" s="53"/>
      <c r="N69" s="53"/>
      <c r="O69" s="53"/>
    </row>
    <row r="70" spans="1:15" x14ac:dyDescent="0.2">
      <c r="A70" s="53"/>
      <c r="B70" s="53"/>
      <c r="C70" s="53"/>
      <c r="D70" s="53"/>
      <c r="E70" s="53"/>
      <c r="F70" s="53"/>
      <c r="G70" s="53"/>
      <c r="H70" s="53"/>
      <c r="I70" s="53"/>
      <c r="J70" s="53"/>
      <c r="K70" s="53"/>
      <c r="L70" s="53"/>
      <c r="M70" s="53"/>
      <c r="N70" s="53"/>
      <c r="O70" s="53"/>
    </row>
    <row r="71" spans="1:15" x14ac:dyDescent="0.2">
      <c r="A71" s="53"/>
      <c r="B71" s="53"/>
      <c r="C71" s="53"/>
      <c r="D71" s="53"/>
      <c r="E71" s="53"/>
      <c r="F71" s="53"/>
      <c r="G71" s="53"/>
      <c r="H71" s="53"/>
      <c r="I71" s="53"/>
      <c r="J71" s="53"/>
      <c r="K71" s="53"/>
      <c r="L71" s="53"/>
      <c r="M71" s="53"/>
      <c r="N71" s="53"/>
      <c r="O71" s="53"/>
    </row>
    <row r="72" spans="1:15" x14ac:dyDescent="0.2">
      <c r="A72" s="53"/>
      <c r="B72" s="53"/>
      <c r="C72" s="53"/>
      <c r="D72" s="53"/>
      <c r="E72" s="53"/>
      <c r="F72" s="53"/>
      <c r="G72" s="53"/>
      <c r="H72" s="53"/>
      <c r="I72" s="53"/>
      <c r="J72" s="53"/>
      <c r="K72" s="53"/>
      <c r="L72" s="53"/>
      <c r="M72" s="53"/>
      <c r="N72" s="53"/>
      <c r="O72" s="53"/>
    </row>
    <row r="73" spans="1:15" x14ac:dyDescent="0.2">
      <c r="A73" s="53"/>
      <c r="B73" s="53"/>
      <c r="C73" s="53"/>
      <c r="D73" s="53"/>
      <c r="E73" s="53"/>
      <c r="F73" s="53"/>
      <c r="G73" s="53"/>
      <c r="H73" s="53"/>
      <c r="I73" s="53"/>
      <c r="J73" s="53"/>
      <c r="K73" s="53"/>
      <c r="L73" s="53"/>
      <c r="M73" s="53"/>
      <c r="N73" s="53"/>
      <c r="O73" s="53"/>
    </row>
    <row r="74" spans="1:15" x14ac:dyDescent="0.2">
      <c r="A74" s="53"/>
      <c r="B74" s="53"/>
      <c r="C74" s="53"/>
      <c r="D74" s="53"/>
      <c r="E74" s="53"/>
      <c r="F74" s="53"/>
      <c r="G74" s="53"/>
      <c r="H74" s="53"/>
      <c r="I74" s="53"/>
      <c r="J74" s="53"/>
      <c r="K74" s="53"/>
      <c r="L74" s="53"/>
      <c r="M74" s="53"/>
      <c r="N74" s="53"/>
      <c r="O74" s="53"/>
    </row>
    <row r="75" spans="1:15" x14ac:dyDescent="0.2">
      <c r="A75" s="53"/>
      <c r="B75" s="53"/>
      <c r="C75" s="53"/>
      <c r="D75" s="53"/>
      <c r="E75" s="53"/>
      <c r="F75" s="53"/>
      <c r="G75" s="53"/>
      <c r="H75" s="53"/>
      <c r="I75" s="53"/>
      <c r="J75" s="53"/>
      <c r="K75" s="53"/>
      <c r="L75" s="53"/>
      <c r="M75" s="53"/>
      <c r="N75" s="53"/>
      <c r="O75" s="53"/>
    </row>
    <row r="76" spans="1:15" x14ac:dyDescent="0.2">
      <c r="A76" s="53"/>
      <c r="B76" s="53"/>
      <c r="C76" s="53"/>
      <c r="D76" s="53"/>
      <c r="E76" s="53"/>
      <c r="F76" s="53"/>
      <c r="G76" s="53"/>
      <c r="H76" s="53"/>
      <c r="I76" s="53"/>
      <c r="J76" s="53"/>
      <c r="K76" s="53"/>
      <c r="L76" s="53"/>
      <c r="M76" s="53"/>
      <c r="N76" s="53"/>
      <c r="O76" s="53"/>
    </row>
    <row r="77" spans="1:15" x14ac:dyDescent="0.2">
      <c r="A77" s="53"/>
      <c r="B77" s="53"/>
      <c r="C77" s="53"/>
      <c r="D77" s="53"/>
      <c r="E77" s="53"/>
      <c r="F77" s="53"/>
      <c r="G77" s="53"/>
      <c r="H77" s="53"/>
      <c r="I77" s="53"/>
      <c r="J77" s="53"/>
      <c r="K77" s="53"/>
      <c r="L77" s="53"/>
      <c r="M77" s="53"/>
      <c r="N77" s="53"/>
      <c r="O77" s="53"/>
    </row>
    <row r="78" spans="1:15" x14ac:dyDescent="0.2">
      <c r="A78" s="53"/>
      <c r="B78" s="53"/>
      <c r="C78" s="53"/>
      <c r="D78" s="53"/>
      <c r="E78" s="53"/>
      <c r="F78" s="53"/>
      <c r="G78" s="53"/>
      <c r="H78" s="53"/>
      <c r="I78" s="53"/>
      <c r="J78" s="53"/>
      <c r="K78" s="53"/>
      <c r="L78" s="53"/>
      <c r="M78" s="53"/>
      <c r="N78" s="53"/>
      <c r="O78" s="53"/>
    </row>
    <row r="79" spans="1:15" x14ac:dyDescent="0.2">
      <c r="A79" s="53"/>
      <c r="B79" s="53"/>
      <c r="C79" s="53"/>
      <c r="D79" s="53"/>
      <c r="E79" s="53"/>
      <c r="F79" s="53"/>
      <c r="G79" s="53"/>
      <c r="H79" s="53"/>
      <c r="I79" s="53"/>
      <c r="J79" s="53"/>
      <c r="K79" s="53"/>
      <c r="L79" s="53"/>
      <c r="M79" s="53"/>
      <c r="N79" s="53"/>
      <c r="O79" s="53"/>
    </row>
    <row r="80" spans="1:15" x14ac:dyDescent="0.2">
      <c r="A80" s="53"/>
      <c r="B80" s="53"/>
      <c r="C80" s="53"/>
      <c r="D80" s="53"/>
      <c r="E80" s="53"/>
      <c r="F80" s="53"/>
      <c r="G80" s="53"/>
      <c r="H80" s="53"/>
      <c r="I80" s="53"/>
      <c r="J80" s="53"/>
      <c r="K80" s="53"/>
      <c r="L80" s="53"/>
      <c r="M80" s="53"/>
      <c r="N80" s="53"/>
      <c r="O80" s="53"/>
    </row>
    <row r="81" spans="1:15" x14ac:dyDescent="0.2">
      <c r="A81" s="53"/>
      <c r="B81" s="53"/>
      <c r="C81" s="53"/>
      <c r="D81" s="53"/>
      <c r="E81" s="53"/>
      <c r="F81" s="53"/>
      <c r="G81" s="53"/>
      <c r="H81" s="53"/>
      <c r="I81" s="53"/>
      <c r="J81" s="53"/>
      <c r="K81" s="53"/>
      <c r="L81" s="53"/>
      <c r="M81" s="53"/>
      <c r="N81" s="53"/>
      <c r="O81" s="53"/>
    </row>
    <row r="82" spans="1:15" x14ac:dyDescent="0.2">
      <c r="A82" s="53"/>
      <c r="B82" s="53"/>
      <c r="C82" s="53"/>
      <c r="D82" s="53"/>
      <c r="E82" s="53"/>
      <c r="F82" s="53"/>
      <c r="G82" s="53"/>
      <c r="H82" s="53"/>
      <c r="I82" s="53"/>
      <c r="J82" s="53"/>
      <c r="K82" s="53"/>
      <c r="L82" s="53"/>
      <c r="M82" s="53"/>
      <c r="N82" s="53"/>
      <c r="O82" s="53"/>
    </row>
    <row r="83" spans="1:15" x14ac:dyDescent="0.2">
      <c r="A83" s="53"/>
      <c r="B83" s="53"/>
      <c r="C83" s="53"/>
      <c r="D83" s="53"/>
      <c r="E83" s="53"/>
      <c r="F83" s="53"/>
      <c r="G83" s="53"/>
      <c r="H83" s="53"/>
      <c r="I83" s="53"/>
      <c r="J83" s="53"/>
      <c r="K83" s="53"/>
      <c r="L83" s="53"/>
      <c r="M83" s="53"/>
      <c r="N83" s="53"/>
      <c r="O83" s="53"/>
    </row>
    <row r="84" spans="1:15" x14ac:dyDescent="0.2">
      <c r="A84" s="53"/>
      <c r="B84" s="53"/>
      <c r="C84" s="53"/>
      <c r="D84" s="53"/>
      <c r="E84" s="53"/>
      <c r="F84" s="53"/>
      <c r="G84" s="53"/>
      <c r="H84" s="53"/>
      <c r="I84" s="53"/>
      <c r="J84" s="53"/>
      <c r="K84" s="53"/>
      <c r="L84" s="53"/>
      <c r="M84" s="53"/>
      <c r="N84" s="53"/>
      <c r="O84" s="53"/>
    </row>
    <row r="85" spans="1:15" x14ac:dyDescent="0.2">
      <c r="A85" s="53"/>
      <c r="B85" s="53"/>
      <c r="C85" s="53"/>
      <c r="D85" s="53"/>
      <c r="E85" s="53"/>
      <c r="F85" s="53"/>
      <c r="G85" s="53"/>
      <c r="H85" s="53"/>
      <c r="I85" s="53"/>
      <c r="J85" s="53"/>
      <c r="K85" s="53"/>
      <c r="L85" s="53"/>
      <c r="M85" s="53"/>
      <c r="N85" s="53"/>
      <c r="O85" s="53"/>
    </row>
    <row r="86" spans="1:15" x14ac:dyDescent="0.2">
      <c r="A86" s="53"/>
      <c r="B86" s="53"/>
      <c r="C86" s="53"/>
      <c r="D86" s="53"/>
      <c r="E86" s="53"/>
      <c r="F86" s="53"/>
      <c r="G86" s="53"/>
      <c r="H86" s="53"/>
      <c r="I86" s="53"/>
      <c r="J86" s="53"/>
      <c r="K86" s="53"/>
      <c r="L86" s="53"/>
      <c r="M86" s="53"/>
      <c r="N86" s="53"/>
      <c r="O86" s="53"/>
    </row>
    <row r="87" spans="1:15" x14ac:dyDescent="0.2">
      <c r="A87" s="53"/>
      <c r="B87" s="53"/>
      <c r="C87" s="53"/>
      <c r="D87" s="53"/>
      <c r="E87" s="53"/>
      <c r="F87" s="53"/>
      <c r="G87" s="53"/>
      <c r="H87" s="53"/>
      <c r="I87" s="53"/>
      <c r="J87" s="53"/>
      <c r="K87" s="53"/>
      <c r="L87" s="53"/>
      <c r="M87" s="53"/>
      <c r="N87" s="53"/>
      <c r="O87" s="53"/>
    </row>
    <row r="88" spans="1:15" x14ac:dyDescent="0.2">
      <c r="A88" s="53"/>
      <c r="B88" s="53"/>
      <c r="C88" s="53"/>
      <c r="D88" s="53"/>
      <c r="E88" s="53"/>
      <c r="F88" s="53"/>
      <c r="G88" s="53" t="s">
        <v>335</v>
      </c>
      <c r="H88" s="53"/>
      <c r="I88" s="53"/>
      <c r="J88" s="53"/>
      <c r="K88" s="53"/>
      <c r="L88" s="53"/>
      <c r="M88" s="53"/>
      <c r="N88" s="53"/>
      <c r="O88" s="53"/>
    </row>
    <row r="89" spans="1:15" x14ac:dyDescent="0.2">
      <c r="A89" s="53"/>
      <c r="B89" s="53"/>
      <c r="C89" s="53"/>
      <c r="D89" s="53"/>
      <c r="E89" s="53"/>
      <c r="F89" s="53"/>
      <c r="G89" s="53"/>
      <c r="H89" s="53"/>
      <c r="I89" s="53"/>
      <c r="J89" s="53"/>
      <c r="K89" s="53"/>
      <c r="L89" s="53"/>
      <c r="M89" s="53"/>
      <c r="N89" s="53"/>
      <c r="O89" s="53"/>
    </row>
    <row r="90" spans="1:15" x14ac:dyDescent="0.2">
      <c r="A90" s="17"/>
      <c r="B90" s="17"/>
      <c r="C90" s="17"/>
      <c r="D90" s="17"/>
      <c r="E90" s="17"/>
      <c r="F90" s="17"/>
      <c r="G90" s="17"/>
      <c r="H90" s="17"/>
      <c r="I90" s="17"/>
      <c r="J90" s="17"/>
      <c r="K90" s="17"/>
      <c r="L90" s="17"/>
      <c r="M90" s="17"/>
      <c r="N90" s="17"/>
      <c r="O90" s="17"/>
    </row>
    <row r="91" spans="1:15" x14ac:dyDescent="0.2">
      <c r="A91" s="17"/>
      <c r="B91" s="17"/>
      <c r="C91" s="17"/>
      <c r="D91" s="17"/>
      <c r="E91" s="17"/>
      <c r="F91" s="17"/>
      <c r="G91" s="17"/>
      <c r="H91" s="17"/>
      <c r="I91" s="17"/>
      <c r="J91" s="17"/>
      <c r="K91" s="17"/>
      <c r="L91" s="17"/>
      <c r="M91" s="17"/>
      <c r="N91" s="17"/>
      <c r="O91" s="17"/>
    </row>
    <row r="92" spans="1:15" x14ac:dyDescent="0.2">
      <c r="A92" s="17"/>
      <c r="B92" s="17"/>
      <c r="C92" s="17"/>
      <c r="D92" s="17"/>
      <c r="E92" s="17"/>
      <c r="F92" s="17"/>
      <c r="G92" s="17"/>
      <c r="H92" s="17"/>
      <c r="I92" s="17"/>
      <c r="J92" s="17"/>
      <c r="K92" s="17"/>
      <c r="L92" s="17"/>
      <c r="M92" s="17"/>
      <c r="N92" s="17"/>
      <c r="O92" s="17"/>
    </row>
  </sheetData>
  <mergeCells count="1">
    <mergeCell ref="N5:O5"/>
  </mergeCells>
  <hyperlinks>
    <hyperlink ref="O1" location="INHALT!A1" display="INHALT!A1" xr:uid="{73FE8379-7D67-4F2C-942C-8003D980D4EB}"/>
  </hyperlinks>
  <printOptions horizontalCentered="1" verticalCentered="1"/>
  <pageMargins left="0.31496062992125984" right="0.31496062992125984" top="0.39370078740157483" bottom="0.39370078740157483" header="0.31496062992125984" footer="0.31496062992125984"/>
  <pageSetup paperSize="9" scale="9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2C33-A696-4C38-A8B8-70C947FC63A8}">
  <sheetPr>
    <tabColor rgb="FF92D050"/>
  </sheetPr>
  <dimension ref="A1:G124"/>
  <sheetViews>
    <sheetView zoomScale="85" zoomScaleNormal="85" workbookViewId="0"/>
  </sheetViews>
  <sheetFormatPr baseColWidth="10" defaultColWidth="11.42578125" defaultRowHeight="12.75" x14ac:dyDescent="0.2"/>
  <cols>
    <col min="1" max="1" width="78.42578125" style="4" customWidth="1"/>
    <col min="2" max="2" width="8.7109375" style="4" customWidth="1"/>
    <col min="3" max="3" width="11.42578125" style="4"/>
    <col min="4" max="7" width="11.42578125" style="5"/>
    <col min="8" max="16384" width="11.42578125" style="4"/>
  </cols>
  <sheetData>
    <row r="1" spans="1:7" x14ac:dyDescent="0.2">
      <c r="A1" s="1031"/>
      <c r="B1" s="1031"/>
      <c r="C1" s="1027"/>
      <c r="D1" s="1022"/>
      <c r="E1" s="1022"/>
      <c r="F1" s="1022"/>
      <c r="G1" s="1022"/>
    </row>
    <row r="2" spans="1:7" ht="20.25" x14ac:dyDescent="0.2">
      <c r="A2" s="1032" t="s">
        <v>0</v>
      </c>
      <c r="B2" s="1033"/>
      <c r="C2" s="1027"/>
      <c r="D2" s="1022"/>
      <c r="E2" s="1022"/>
      <c r="F2" s="1022"/>
      <c r="G2" s="1022"/>
    </row>
    <row r="3" spans="1:7" ht="20.25" x14ac:dyDescent="0.2">
      <c r="A3" s="1032" t="s">
        <v>492</v>
      </c>
      <c r="B3" s="1033"/>
      <c r="C3" s="1027"/>
      <c r="D3" s="1022"/>
      <c r="E3" s="1022"/>
      <c r="F3" s="1022"/>
      <c r="G3" s="1022"/>
    </row>
    <row r="4" spans="1:7" s="51" customFormat="1" ht="13.9" customHeight="1" x14ac:dyDescent="0.2">
      <c r="A4" s="1034"/>
      <c r="B4" s="1035"/>
      <c r="C4" s="1036"/>
      <c r="D4" s="1037"/>
      <c r="E4" s="1037"/>
      <c r="F4" s="1037"/>
      <c r="G4" s="1037"/>
    </row>
    <row r="5" spans="1:7" s="51" customFormat="1" ht="13.9" customHeight="1" x14ac:dyDescent="0.4">
      <c r="A5" s="1046"/>
      <c r="B5" s="1047"/>
      <c r="C5" s="1036"/>
      <c r="D5" s="1037"/>
      <c r="E5" s="1037"/>
      <c r="F5" s="1037"/>
      <c r="G5" s="1037"/>
    </row>
    <row r="6" spans="1:7" ht="18" x14ac:dyDescent="0.25">
      <c r="A6" s="1048" t="s">
        <v>12</v>
      </c>
      <c r="B6" s="1049" t="s">
        <v>13</v>
      </c>
      <c r="C6" s="1027"/>
      <c r="D6" s="1022"/>
      <c r="E6" s="1022"/>
      <c r="F6" s="1022"/>
      <c r="G6" s="1022"/>
    </row>
    <row r="7" spans="1:7" ht="18" x14ac:dyDescent="0.25">
      <c r="A7" s="1048"/>
      <c r="B7" s="1049"/>
      <c r="C7" s="1027"/>
      <c r="D7" s="1022"/>
      <c r="E7" s="1022"/>
      <c r="F7" s="1022"/>
      <c r="G7" s="1022"/>
    </row>
    <row r="8" spans="1:7" s="1039" customFormat="1" ht="24" customHeight="1" x14ac:dyDescent="0.2">
      <c r="A8" s="1023" t="s">
        <v>264</v>
      </c>
      <c r="B8" s="1050">
        <v>5</v>
      </c>
      <c r="C8" s="1038"/>
    </row>
    <row r="9" spans="1:7" ht="24" customHeight="1" x14ac:dyDescent="0.3">
      <c r="A9" s="1051"/>
      <c r="B9" s="1030"/>
      <c r="C9" s="1027"/>
      <c r="D9" s="1022"/>
      <c r="E9" s="1022"/>
      <c r="F9" s="1022"/>
      <c r="G9" s="1022"/>
    </row>
    <row r="10" spans="1:7" ht="15.75" x14ac:dyDescent="0.25">
      <c r="A10" s="1029" t="s">
        <v>257</v>
      </c>
      <c r="B10" s="1030"/>
      <c r="C10" s="1027"/>
      <c r="D10" s="1022"/>
      <c r="E10" s="1022"/>
      <c r="F10" s="1022"/>
      <c r="G10" s="1022"/>
    </row>
    <row r="11" spans="1:7" ht="10.15" customHeight="1" x14ac:dyDescent="0.25">
      <c r="A11" s="1029"/>
      <c r="B11" s="1030"/>
      <c r="C11" s="1027"/>
      <c r="D11" s="1022"/>
      <c r="E11" s="1022"/>
      <c r="F11" s="1022"/>
      <c r="G11" s="1022"/>
    </row>
    <row r="12" spans="1:7" s="1041" customFormat="1" ht="24" customHeight="1" x14ac:dyDescent="0.2">
      <c r="A12" s="1023" t="str">
        <f>'Wohnstatus-UBZ-SBZ'!A2</f>
        <v>Bevölkerung der Unterbezirke am 31.12.2020 nach Wohnstatus und Staatsangehörigkeit</v>
      </c>
      <c r="B12" s="1050">
        <v>6</v>
      </c>
      <c r="C12" s="1028"/>
      <c r="D12" s="1040"/>
      <c r="E12" s="1040"/>
      <c r="F12" s="1040"/>
      <c r="G12" s="1040"/>
    </row>
    <row r="13" spans="1:7" s="1041" customFormat="1" ht="28.9" customHeight="1" x14ac:dyDescent="0.2">
      <c r="A13" s="1023" t="str">
        <f>'Übersicht-UBZ-SBZ (HWS) '!A2</f>
        <v>Bevölkerung der Unterbezirke am 31.12.2020 nach Geschlecht und Staatsangehörigkeit</v>
      </c>
      <c r="B13" s="1050">
        <v>8</v>
      </c>
      <c r="C13" s="1028"/>
      <c r="D13" s="1040"/>
      <c r="E13" s="1040"/>
      <c r="F13" s="1040"/>
      <c r="G13" s="1040"/>
    </row>
    <row r="14" spans="1:7" s="1041" customFormat="1" ht="24" customHeight="1" x14ac:dyDescent="0.2">
      <c r="A14" s="1023" t="str">
        <f>'Einw.entwicklung (HWS)'!$A$2</f>
        <v>Absolute Einwohnerentwicklung in den Unterbezirken und Stadtbezirken jährlich</v>
      </c>
      <c r="B14" s="1050">
        <v>11</v>
      </c>
      <c r="C14" s="1028"/>
      <c r="D14" s="1040"/>
      <c r="E14" s="1040"/>
      <c r="F14" s="1040"/>
      <c r="G14" s="1040"/>
    </row>
    <row r="15" spans="1:7" s="1041" customFormat="1" ht="24" customHeight="1" x14ac:dyDescent="0.2">
      <c r="A15" s="1023" t="str">
        <f>'Einw.entw. % (HWS) '!$A$2</f>
        <v>Absolute und prozentuale Einwohnerentwicklung in den Unterbezirken 10 Jahre</v>
      </c>
      <c r="B15" s="1050">
        <v>13</v>
      </c>
      <c r="C15" s="1028"/>
      <c r="D15" s="1040"/>
      <c r="E15" s="1040"/>
      <c r="F15" s="1040"/>
      <c r="G15" s="1040"/>
    </row>
    <row r="16" spans="1:7" s="1041" customFormat="1" ht="24" customHeight="1" x14ac:dyDescent="0.2">
      <c r="A16" s="1023" t="str">
        <f>Bevölkerungsbewegung!$A$2</f>
        <v>Bevölkerungbewegungen Ingolstadts vom 1.1.2020 bis 31.12.2020</v>
      </c>
      <c r="B16" s="1050">
        <v>15</v>
      </c>
      <c r="C16" s="1028"/>
      <c r="D16" s="1040"/>
      <c r="E16" s="1040"/>
      <c r="F16" s="1040"/>
      <c r="G16" s="1040"/>
    </row>
    <row r="17" spans="1:7" s="1041" customFormat="1" ht="24" customHeight="1" x14ac:dyDescent="0.2">
      <c r="A17" s="1023" t="str">
        <f>'UBZ-Alter (HWS)'!$A$2</f>
        <v>Bevölkerung der Unterbezirke am 31.12.2020 nach Altersgruppen (absolut)</v>
      </c>
      <c r="B17" s="1050">
        <v>18</v>
      </c>
      <c r="C17" s="1028"/>
      <c r="D17" s="1040"/>
      <c r="E17" s="1040"/>
      <c r="F17" s="1040"/>
      <c r="G17" s="1040"/>
    </row>
    <row r="18" spans="1:7" s="1041" customFormat="1" ht="24" customHeight="1" x14ac:dyDescent="0.2">
      <c r="A18" s="1023" t="str">
        <f>'UBZ-Alter (HWS) %'!$A$2</f>
        <v>Bevölkerung der Unterbezirke am 31.12.2020 nach Altersgruppen (prozentual)</v>
      </c>
      <c r="B18" s="1050">
        <v>20</v>
      </c>
      <c r="C18" s="1028"/>
      <c r="D18" s="1040"/>
      <c r="E18" s="1040"/>
      <c r="F18" s="1040"/>
      <c r="G18" s="1040"/>
    </row>
    <row r="19" spans="1:7" s="1041" customFormat="1" ht="24" customHeight="1" x14ac:dyDescent="0.2">
      <c r="A19" s="1023" t="str">
        <f>'Unter 18 (HWS)'!$A$2</f>
        <v>Anteile der unter 18-Jährigen am 31.12.2020 nach Unterbezirken</v>
      </c>
      <c r="B19" s="1050">
        <v>22</v>
      </c>
      <c r="C19" s="1028"/>
      <c r="D19" s="1040"/>
      <c r="E19" s="1040"/>
      <c r="F19" s="1040"/>
      <c r="G19" s="1040"/>
    </row>
    <row r="20" spans="1:7" s="1041" customFormat="1" ht="24" customHeight="1" x14ac:dyDescent="0.2">
      <c r="A20" s="1023" t="str">
        <f>'Über 65 (HWS)'!$A$2</f>
        <v>Anteil der ab 65-Jährigen am 31.12.2020 nach Unterbezirken</v>
      </c>
      <c r="B20" s="1050">
        <v>23</v>
      </c>
      <c r="C20" s="1028"/>
      <c r="D20" s="1040"/>
      <c r="E20" s="1040"/>
      <c r="F20" s="1040"/>
      <c r="G20" s="1040"/>
    </row>
    <row r="21" spans="1:7" s="1041" customFormat="1" ht="24" customHeight="1" x14ac:dyDescent="0.2">
      <c r="A21" s="1023" t="str">
        <f>'Altersgliederung (HWS)'!$A$2</f>
        <v>Altersgliederung der Stadt Ingolstadt am 31.12.2020</v>
      </c>
      <c r="B21" s="1050">
        <v>24</v>
      </c>
      <c r="C21" s="1028"/>
      <c r="D21" s="1040"/>
      <c r="E21" s="1040"/>
      <c r="F21" s="1040"/>
      <c r="G21" s="1040"/>
    </row>
    <row r="22" spans="1:7" s="1041" customFormat="1" ht="24" customHeight="1" x14ac:dyDescent="0.2">
      <c r="A22" s="1023" t="s">
        <v>474</v>
      </c>
      <c r="B22" s="1050">
        <v>25</v>
      </c>
      <c r="C22" s="1028"/>
      <c r="D22" s="1040"/>
      <c r="E22" s="1040"/>
      <c r="F22" s="1040"/>
      <c r="G22" s="1040"/>
    </row>
    <row r="23" spans="1:7" s="1041" customFormat="1" ht="28.9" customHeight="1" x14ac:dyDescent="0.2">
      <c r="A23" s="1023" t="str">
        <f>Flächennutzung!$A$2</f>
        <v>Flächennutzung und Besiedlungsdichte 2020</v>
      </c>
      <c r="B23" s="1050">
        <v>26</v>
      </c>
      <c r="C23" s="1028"/>
      <c r="D23" s="1040"/>
      <c r="E23" s="1040"/>
      <c r="F23" s="1040"/>
      <c r="G23" s="1040"/>
    </row>
    <row r="24" spans="1:7" s="1041" customFormat="1" ht="28.9" customHeight="1" x14ac:dyDescent="0.2">
      <c r="A24" s="1023" t="str">
        <f>'UBZ-Fam (HWS)'!$A$2</f>
        <v>Bevölkerung ab 18 Jahren der Unterbezirke am 31.12.2019 nach Familienstand</v>
      </c>
      <c r="B24" s="1050">
        <v>30</v>
      </c>
      <c r="C24" s="1028"/>
      <c r="D24" s="1040"/>
      <c r="E24" s="1040"/>
      <c r="F24" s="1040"/>
      <c r="G24" s="1040"/>
    </row>
    <row r="25" spans="1:7" s="1041" customFormat="1" ht="24" customHeight="1" x14ac:dyDescent="0.2">
      <c r="A25" s="1023" t="str">
        <f>'UBZ-Rel (HWS)'!$A$2</f>
        <v>Bevölkerung der Unterbezirke am 31.12.2020 nach Religionszugehörigkeit</v>
      </c>
      <c r="B25" s="1050">
        <v>32</v>
      </c>
      <c r="C25" s="1028"/>
      <c r="D25" s="1040"/>
      <c r="E25" s="1040"/>
      <c r="F25" s="1040"/>
      <c r="G25" s="1040"/>
    </row>
    <row r="26" spans="1:7" s="1041" customFormat="1" ht="24" customHeight="1" x14ac:dyDescent="0.2">
      <c r="A26" s="1023" t="str">
        <f>'UBZ-neue-Staatengruppen'!$A$2</f>
        <v>Bevölkerung der Unterbezirke am 31.12.2020 nach Staatsangehörigkeit (Staatengruppen)</v>
      </c>
      <c r="B26" s="1050">
        <v>34</v>
      </c>
      <c r="C26" s="1028"/>
      <c r="D26" s="1040"/>
      <c r="E26" s="1040"/>
      <c r="F26" s="1040"/>
      <c r="G26" s="1040"/>
    </row>
    <row r="27" spans="1:7" s="1041" customFormat="1" ht="24" customHeight="1" x14ac:dyDescent="0.2">
      <c r="A27" s="1023" t="str">
        <f>Migrationshintergrund!$A$2</f>
        <v>Einwohner in Ingolstadt am 31.12.2020 nach Migrationshintergrund</v>
      </c>
      <c r="B27" s="1050">
        <v>36</v>
      </c>
      <c r="C27" s="1028"/>
      <c r="D27" s="1040"/>
      <c r="E27" s="1040"/>
      <c r="F27" s="1040"/>
      <c r="G27" s="1040"/>
    </row>
    <row r="28" spans="1:7" s="1041" customFormat="1" ht="15.6" customHeight="1" x14ac:dyDescent="0.2">
      <c r="A28" s="1052"/>
      <c r="B28" s="1050"/>
      <c r="C28" s="1028"/>
      <c r="D28" s="1040"/>
      <c r="E28" s="1040"/>
      <c r="F28" s="1040"/>
      <c r="G28" s="1040"/>
    </row>
    <row r="29" spans="1:7" s="1041" customFormat="1" ht="14.45" customHeight="1" x14ac:dyDescent="0.25">
      <c r="A29" s="1029" t="s">
        <v>262</v>
      </c>
      <c r="B29" s="1053"/>
      <c r="C29" s="1028"/>
      <c r="D29" s="1040"/>
      <c r="E29" s="1040"/>
      <c r="F29" s="1040"/>
      <c r="G29" s="1040"/>
    </row>
    <row r="30" spans="1:7" s="1041" customFormat="1" ht="12" customHeight="1" x14ac:dyDescent="0.25">
      <c r="A30" s="1029"/>
      <c r="B30" s="1053"/>
      <c r="C30" s="1028"/>
      <c r="D30" s="1040"/>
      <c r="E30" s="1040"/>
      <c r="F30" s="1040"/>
      <c r="G30" s="1040"/>
    </row>
    <row r="31" spans="1:7" s="1041" customFormat="1" ht="24" customHeight="1" x14ac:dyDescent="0.2">
      <c r="A31" s="1023" t="str">
        <f>'Arbeitslose gesamt'!$A$2</f>
        <v>Arbeitslose in der Stadt Ingolstadt im Juni 2020 (gesamt)</v>
      </c>
      <c r="B31" s="1050">
        <v>38</v>
      </c>
      <c r="C31" s="1028"/>
      <c r="D31" s="1040"/>
      <c r="E31" s="1040"/>
      <c r="F31" s="1040"/>
      <c r="G31" s="1040"/>
    </row>
    <row r="32" spans="1:7" s="1041" customFormat="1" ht="24" customHeight="1" x14ac:dyDescent="0.2">
      <c r="A32" s="1023" t="str">
        <f>'Arbeitslose-Entw.'!$A$2</f>
        <v>Entwicklung der Arbeitslosigkeit in der Stadt Ingolstadt 2010 - 2020 (Juni)</v>
      </c>
      <c r="B32" s="1050">
        <v>39</v>
      </c>
      <c r="C32" s="1028"/>
      <c r="D32" s="1040"/>
      <c r="E32" s="1040"/>
      <c r="F32" s="1040"/>
      <c r="G32" s="1040"/>
    </row>
    <row r="33" spans="1:7" s="1041" customFormat="1" ht="24" customHeight="1" x14ac:dyDescent="0.2">
      <c r="A33" s="1023" t="str">
        <f>'ALGII BG'!$A$2</f>
        <v>Empfänger von Arbeitslosengeld II (Juni 2020) nach Bedarfsgemeinschaften</v>
      </c>
      <c r="B33" s="1050">
        <v>40</v>
      </c>
      <c r="C33" s="1028"/>
      <c r="D33" s="1040"/>
      <c r="E33" s="1040"/>
      <c r="F33" s="1040"/>
      <c r="G33" s="1040"/>
    </row>
    <row r="34" spans="1:7" s="1041" customFormat="1" ht="24" customHeight="1" x14ac:dyDescent="0.2">
      <c r="A34" s="1023" t="str">
        <f>'ALG II Pers'!$A$2</f>
        <v>Empfänger von Arbeitslosengeld II (Juni 2020) nach Personen</v>
      </c>
      <c r="B34" s="1050">
        <v>41</v>
      </c>
      <c r="C34" s="1028"/>
      <c r="D34" s="1040"/>
      <c r="E34" s="1040"/>
      <c r="F34" s="1040"/>
      <c r="G34" s="1040"/>
    </row>
    <row r="35" spans="1:7" s="1041" customFormat="1" ht="24" customHeight="1" x14ac:dyDescent="0.2">
      <c r="A35" s="1023" t="str">
        <f>'ALG II-Entw.'!$A$2</f>
        <v>Entwicklung der Empfänger von Arbeitslosengeld II 2010-2020</v>
      </c>
      <c r="B35" s="1050">
        <v>42</v>
      </c>
      <c r="C35" s="1028"/>
      <c r="D35" s="1040"/>
      <c r="E35" s="1040"/>
      <c r="F35" s="1040"/>
      <c r="G35" s="1040"/>
    </row>
    <row r="36" spans="1:7" s="1041" customFormat="1" ht="24" customHeight="1" x14ac:dyDescent="0.2">
      <c r="A36" s="1023" t="str">
        <f>'Soz. Beschäft. UBZ 06-2020'!$A$2:$I$2</f>
        <v>Sozialversicherungspflichtig Beschäftigte am Wohnort Ingolstadt am 30.06.2020</v>
      </c>
      <c r="B36" s="1050">
        <v>43</v>
      </c>
      <c r="C36" s="1028"/>
      <c r="D36" s="1040"/>
      <c r="E36" s="1040"/>
      <c r="F36" s="1040"/>
      <c r="G36" s="1040"/>
    </row>
    <row r="37" spans="1:7" s="1041" customFormat="1" ht="24" customHeight="1" x14ac:dyDescent="0.2">
      <c r="A37" s="1023" t="str">
        <f>'Anteil SozBesch 06-2018'!$A$2</f>
        <v>Anteile der sozialversicherungspflichtig Beschäftigten am 30.06.2020</v>
      </c>
      <c r="B37" s="1050">
        <v>44</v>
      </c>
      <c r="C37" s="1028"/>
      <c r="D37" s="1040"/>
      <c r="E37" s="1040"/>
      <c r="F37" s="1040"/>
      <c r="G37" s="1040"/>
    </row>
    <row r="38" spans="1:7" s="1041" customFormat="1" ht="24" customHeight="1" x14ac:dyDescent="0.2">
      <c r="A38" s="1023" t="str">
        <f>CONCATENATE('Betriebe+SozBesch'!$A$2,'Betriebe+SozBesch'!$A$3)</f>
        <v>Anzahl von Betrieben und sozialversicherungspflichtig Beschäftigte nach Arbeitsort in den Unterbezirken 2019</v>
      </c>
      <c r="B38" s="1050">
        <v>45</v>
      </c>
      <c r="C38" s="1028"/>
      <c r="D38" s="1040"/>
      <c r="E38" s="1040"/>
      <c r="F38" s="1040"/>
      <c r="G38" s="1040"/>
    </row>
    <row r="39" spans="1:7" s="1041" customFormat="1" ht="24" customHeight="1" x14ac:dyDescent="0.2">
      <c r="A39" s="1023" t="str">
        <f>'Betriebsgruppen+Sozbesch'!$A$2</f>
        <v>Sozialversicherungspflichtig Beschäftigte nach Arbeitsort zum 2019 nach Wirtschaftszweigen</v>
      </c>
      <c r="B39" s="1050">
        <v>46</v>
      </c>
      <c r="C39" s="1028"/>
      <c r="D39" s="1040"/>
      <c r="E39" s="1040"/>
      <c r="F39" s="1040"/>
      <c r="G39" s="1040"/>
    </row>
    <row r="40" spans="1:7" s="1041" customFormat="1" ht="24" customHeight="1" x14ac:dyDescent="0.2">
      <c r="A40" s="1052"/>
      <c r="B40" s="1053"/>
      <c r="C40" s="1026"/>
      <c r="D40" s="1040"/>
      <c r="E40" s="1040"/>
      <c r="F40" s="1040"/>
      <c r="G40" s="1040"/>
    </row>
    <row r="41" spans="1:7" s="1041" customFormat="1" ht="24" customHeight="1" x14ac:dyDescent="0.25">
      <c r="A41" s="1029" t="s">
        <v>258</v>
      </c>
      <c r="B41" s="1053"/>
      <c r="C41" s="1026"/>
      <c r="D41" s="1040"/>
      <c r="E41" s="1040"/>
      <c r="F41" s="1040"/>
      <c r="G41" s="1040"/>
    </row>
    <row r="42" spans="1:7" s="1041" customFormat="1" ht="24" customHeight="1" x14ac:dyDescent="0.25">
      <c r="A42" s="1029"/>
      <c r="B42" s="1053"/>
      <c r="C42" s="1026"/>
      <c r="D42" s="1040"/>
      <c r="E42" s="1040"/>
      <c r="F42" s="1040"/>
      <c r="G42" s="1040"/>
    </row>
    <row r="43" spans="1:7" s="1041" customFormat="1" ht="24" customHeight="1" x14ac:dyDescent="0.2">
      <c r="A43" s="1023" t="str">
        <f>'Wohnungen u. Wohngeb. 2020'!$A$2</f>
        <v>Bestand an Wohnungen und Wohngebäuden am 31.12.2020 (Fortschreibung)</v>
      </c>
      <c r="B43" s="1050">
        <v>47</v>
      </c>
      <c r="C43" s="1026"/>
      <c r="D43" s="1040"/>
      <c r="E43" s="1040"/>
      <c r="F43" s="1040"/>
      <c r="G43" s="1040"/>
    </row>
    <row r="44" spans="1:7" s="1041" customFormat="1" ht="24" customHeight="1" x14ac:dyDescent="0.2">
      <c r="A44" s="1023" t="str">
        <f>'Entw. der Wohnungen'!$A$2</f>
        <v xml:space="preserve">Entwicklung des Wohnungsbestandes seit dem Zensus 2011 jeweils am 31.12.  </v>
      </c>
      <c r="B44" s="1050">
        <v>51</v>
      </c>
      <c r="C44" s="1026"/>
      <c r="D44" s="1040"/>
      <c r="E44" s="1040"/>
      <c r="F44" s="1040"/>
      <c r="G44" s="1040"/>
    </row>
    <row r="45" spans="1:7" s="1041" customFormat="1" ht="24" customHeight="1" x14ac:dyDescent="0.2">
      <c r="A45" s="1023" t="str">
        <f>'Wohnungsbau (Fertigstell.)'!$A$2</f>
        <v>Wohnungsbau im Jahr 2020 (Fertigstellungen: Neubau und Umbau)</v>
      </c>
      <c r="B45" s="1050">
        <v>53</v>
      </c>
      <c r="C45" s="1026"/>
      <c r="D45" s="1040"/>
      <c r="E45" s="1040"/>
      <c r="F45" s="1040"/>
      <c r="G45" s="1040"/>
    </row>
    <row r="46" spans="1:7" s="1041" customFormat="1" ht="24" customHeight="1" x14ac:dyDescent="0.2">
      <c r="A46" s="1023" t="str">
        <f>'Entw. des Wohnungsbaus'!$A$2</f>
        <v>Fertiggestellte Wohnungen und sonstige Wohneinheiten seit dem Zensus 2011</v>
      </c>
      <c r="B46" s="1050">
        <v>55</v>
      </c>
      <c r="C46" s="1026"/>
      <c r="D46" s="1040"/>
      <c r="E46" s="1040"/>
      <c r="F46" s="1040"/>
      <c r="G46" s="1040"/>
    </row>
    <row r="47" spans="1:7" s="1041" customFormat="1" ht="24" customHeight="1" x14ac:dyDescent="0.2">
      <c r="A47" s="1023" t="str">
        <f>'Wohnungsbau (Genehmigungen)'!$A$2</f>
        <v>Genehmigungen im Wohnungsbau im Jahr 2020 (Neubau und Umbau)</v>
      </c>
      <c r="B47" s="1050">
        <v>57</v>
      </c>
      <c r="C47" s="1026"/>
      <c r="D47" s="1040"/>
      <c r="E47" s="1040"/>
      <c r="F47" s="1040"/>
      <c r="G47" s="1040"/>
    </row>
    <row r="48" spans="1:7" s="1041" customFormat="1" ht="24.75" customHeight="1" x14ac:dyDescent="0.2">
      <c r="A48" s="1052"/>
      <c r="B48" s="1050"/>
      <c r="C48" s="1028"/>
      <c r="D48" s="1040"/>
      <c r="E48" s="1040"/>
      <c r="F48" s="1040"/>
      <c r="G48" s="1040"/>
    </row>
    <row r="49" spans="1:7" s="1041" customFormat="1" ht="24.75" customHeight="1" x14ac:dyDescent="0.25">
      <c r="A49" s="1029" t="s">
        <v>261</v>
      </c>
      <c r="B49" s="1053"/>
      <c r="C49" s="1028"/>
      <c r="D49" s="1040"/>
      <c r="E49" s="1040"/>
      <c r="F49" s="1040"/>
      <c r="G49" s="1040"/>
    </row>
    <row r="50" spans="1:7" s="1041" customFormat="1" ht="10.9" customHeight="1" x14ac:dyDescent="0.25">
      <c r="A50" s="1029"/>
      <c r="B50" s="1053"/>
      <c r="C50" s="1028"/>
      <c r="D50" s="1040"/>
      <c r="E50" s="1040"/>
      <c r="F50" s="1040"/>
      <c r="G50" s="1040"/>
    </row>
    <row r="51" spans="1:7" s="1041" customFormat="1" ht="24" customHeight="1" x14ac:dyDescent="0.2">
      <c r="A51" s="1023" t="str">
        <f>'HH-Typen HHStat'!$A$2</f>
        <v>Haushalte in Ingolstadt am 31.12.2020</v>
      </c>
      <c r="B51" s="1050">
        <v>59</v>
      </c>
      <c r="C51" s="1026"/>
      <c r="D51" s="1040"/>
      <c r="E51" s="1040"/>
      <c r="F51" s="1040"/>
      <c r="G51" s="1040"/>
    </row>
    <row r="52" spans="1:7" s="1041" customFormat="1" ht="24" customHeight="1" x14ac:dyDescent="0.2">
      <c r="A52" s="1023" t="str">
        <f>'HH-Typen BfLR'!$A$2</f>
        <v>Haushalte nach Entwicklungstypen am 31.12.2020</v>
      </c>
      <c r="B52" s="1050">
        <v>61</v>
      </c>
      <c r="C52" s="1026"/>
      <c r="D52" s="1040"/>
      <c r="E52" s="1040"/>
      <c r="F52" s="1040"/>
      <c r="G52" s="1040"/>
    </row>
    <row r="53" spans="1:7" s="1041" customFormat="1" ht="24" customHeight="1" x14ac:dyDescent="0.2">
      <c r="A53" s="1023" t="str">
        <f>'HH-Typen ZahlPers'!$A$2</f>
        <v>Haushalte nach Zahl der Personen am 31.12.2020</v>
      </c>
      <c r="B53" s="1050">
        <v>63</v>
      </c>
      <c r="C53" s="1026"/>
      <c r="D53" s="1040"/>
      <c r="E53" s="1040"/>
      <c r="F53" s="1040"/>
      <c r="G53" s="1040"/>
    </row>
    <row r="54" spans="1:7" s="1041" customFormat="1" ht="24" customHeight="1" x14ac:dyDescent="0.2">
      <c r="A54" s="1023" t="str">
        <f>'HH-Typen ZahlKind'!$A$2</f>
        <v>Haushalte mit Kindern nach der Zahl der Kinder am 31.12.2020</v>
      </c>
      <c r="B54" s="1050">
        <v>65</v>
      </c>
      <c r="C54" s="1026"/>
      <c r="D54" s="1040"/>
      <c r="E54" s="1040"/>
      <c r="F54" s="1040"/>
      <c r="G54" s="1040"/>
    </row>
    <row r="55" spans="1:7" s="1041" customFormat="1" ht="24" customHeight="1" x14ac:dyDescent="0.2">
      <c r="A55" s="1054"/>
      <c r="B55" s="1053"/>
      <c r="C55" s="1028"/>
      <c r="D55" s="1040"/>
      <c r="E55" s="1040"/>
      <c r="F55" s="1040"/>
      <c r="G55" s="1040"/>
    </row>
    <row r="56" spans="1:7" s="1041" customFormat="1" ht="15.6" customHeight="1" x14ac:dyDescent="0.25">
      <c r="A56" s="1029" t="s">
        <v>259</v>
      </c>
      <c r="B56" s="1053"/>
      <c r="C56" s="1028"/>
      <c r="D56" s="1040"/>
      <c r="E56" s="1040"/>
      <c r="F56" s="1040"/>
      <c r="G56" s="1040"/>
    </row>
    <row r="57" spans="1:7" s="1041" customFormat="1" ht="10.15" customHeight="1" x14ac:dyDescent="0.25">
      <c r="A57" s="1029"/>
      <c r="B57" s="1053"/>
      <c r="C57" s="1028"/>
      <c r="D57" s="1040"/>
      <c r="E57" s="1040"/>
      <c r="F57" s="1040"/>
      <c r="G57" s="1040"/>
    </row>
    <row r="58" spans="1:7" ht="24" customHeight="1" x14ac:dyDescent="0.2">
      <c r="A58" s="1023" t="str">
        <f>'KFZ UBZ'!$A$2</f>
        <v>Kraftfahrzeuge in Ingolstadt nach Stadtbezirken und Unterbezirken am 31.12.2020</v>
      </c>
      <c r="B58" s="1050">
        <v>67</v>
      </c>
      <c r="C58" s="1027"/>
      <c r="D58" s="1022"/>
      <c r="E58" s="1022"/>
      <c r="F58" s="1022"/>
      <c r="G58" s="1022"/>
    </row>
    <row r="59" spans="1:7" ht="24" customHeight="1" x14ac:dyDescent="0.2">
      <c r="A59" s="1052"/>
      <c r="B59" s="1050"/>
      <c r="C59" s="1027"/>
      <c r="D59" s="1022"/>
      <c r="E59" s="1022"/>
      <c r="F59" s="1022"/>
      <c r="G59" s="1022"/>
    </row>
    <row r="60" spans="1:7" x14ac:dyDescent="0.2">
      <c r="A60" s="1023" t="str">
        <f>'Amtlich benannte Ortsteile'!$A$2</f>
        <v>Amtlich benannte Ortsteile der Stadt Ingolstadt</v>
      </c>
      <c r="B60" s="1050">
        <v>69</v>
      </c>
      <c r="C60" s="1042"/>
      <c r="D60" s="1025"/>
      <c r="E60" s="1025"/>
      <c r="F60" s="1025"/>
      <c r="G60" s="1025"/>
    </row>
    <row r="61" spans="1:7" x14ac:dyDescent="0.2">
      <c r="A61" s="1052"/>
      <c r="B61" s="1050"/>
      <c r="C61" s="1027"/>
      <c r="D61" s="1025"/>
      <c r="E61" s="1025"/>
      <c r="F61" s="1025"/>
      <c r="G61" s="1025"/>
    </row>
    <row r="62" spans="1:7" ht="15.75" x14ac:dyDescent="0.25">
      <c r="A62" s="1029" t="s">
        <v>260</v>
      </c>
      <c r="B62" s="1050"/>
      <c r="C62" s="1027"/>
      <c r="D62" s="1025"/>
      <c r="E62" s="1025"/>
      <c r="F62" s="1025"/>
      <c r="G62" s="1025"/>
    </row>
    <row r="63" spans="1:7" ht="15.75" x14ac:dyDescent="0.25">
      <c r="A63" s="1029"/>
      <c r="B63" s="1050"/>
      <c r="C63" s="1027"/>
      <c r="D63" s="1025"/>
      <c r="E63" s="1025"/>
      <c r="F63" s="1025"/>
      <c r="G63" s="1025"/>
    </row>
    <row r="64" spans="1:7" x14ac:dyDescent="0.2">
      <c r="A64" s="1023" t="s">
        <v>265</v>
      </c>
      <c r="B64" s="1050">
        <v>70</v>
      </c>
      <c r="C64" s="1027"/>
      <c r="D64" s="1025"/>
      <c r="E64" s="1043"/>
      <c r="F64" s="1044"/>
      <c r="G64" s="1045"/>
    </row>
    <row r="65" spans="1:7" x14ac:dyDescent="0.2">
      <c r="A65" s="1027"/>
      <c r="B65" s="1027"/>
      <c r="C65" s="1027"/>
      <c r="D65" s="1025"/>
      <c r="E65" s="1043"/>
      <c r="F65" s="1044"/>
      <c r="G65" s="1045"/>
    </row>
    <row r="66" spans="1:7" x14ac:dyDescent="0.2">
      <c r="A66" s="1027"/>
      <c r="B66" s="1027"/>
      <c r="C66" s="1027"/>
      <c r="D66" s="1025"/>
      <c r="E66" s="1043"/>
      <c r="F66" s="1044"/>
      <c r="G66" s="1045"/>
    </row>
    <row r="67" spans="1:7" x14ac:dyDescent="0.2">
      <c r="A67" s="1027"/>
      <c r="B67" s="1027"/>
      <c r="C67" s="1027"/>
      <c r="D67" s="1025"/>
      <c r="E67" s="1043"/>
      <c r="F67" s="1044"/>
      <c r="G67" s="1045"/>
    </row>
    <row r="68" spans="1:7" x14ac:dyDescent="0.2">
      <c r="A68" s="1027"/>
      <c r="B68" s="1027"/>
      <c r="C68" s="1027"/>
      <c r="D68" s="1025"/>
      <c r="E68" s="1043"/>
      <c r="F68" s="1044"/>
      <c r="G68" s="1045"/>
    </row>
    <row r="69" spans="1:7" x14ac:dyDescent="0.2">
      <c r="A69" s="1027"/>
      <c r="B69" s="1027"/>
      <c r="C69" s="1027"/>
      <c r="D69" s="1025"/>
      <c r="E69" s="1043"/>
      <c r="F69" s="1044"/>
      <c r="G69" s="1045"/>
    </row>
    <row r="70" spans="1:7" x14ac:dyDescent="0.2">
      <c r="A70" s="1027"/>
      <c r="B70" s="1027"/>
      <c r="C70" s="1027"/>
      <c r="D70" s="1025"/>
      <c r="E70" s="1043"/>
      <c r="F70" s="1044"/>
      <c r="G70" s="1045"/>
    </row>
    <row r="71" spans="1:7" x14ac:dyDescent="0.2">
      <c r="A71" s="1027"/>
      <c r="B71" s="1027"/>
      <c r="C71" s="1027"/>
      <c r="D71" s="1025"/>
      <c r="E71" s="1043"/>
      <c r="F71" s="1044"/>
      <c r="G71" s="1045"/>
    </row>
    <row r="72" spans="1:7" x14ac:dyDescent="0.2">
      <c r="A72" s="1027"/>
      <c r="B72" s="1027"/>
      <c r="C72" s="1027"/>
      <c r="D72" s="1025"/>
      <c r="E72" s="1043"/>
      <c r="F72" s="1044"/>
      <c r="G72" s="1045"/>
    </row>
    <row r="73" spans="1:7" x14ac:dyDescent="0.2">
      <c r="A73" s="1027"/>
      <c r="B73" s="1027"/>
      <c r="C73" s="1027"/>
      <c r="D73" s="1025"/>
      <c r="E73" s="1043"/>
      <c r="F73" s="1044"/>
      <c r="G73" s="1045"/>
    </row>
    <row r="74" spans="1:7" x14ac:dyDescent="0.2">
      <c r="A74" s="1027"/>
      <c r="B74" s="1027"/>
      <c r="C74" s="1027"/>
      <c r="D74" s="1025"/>
      <c r="E74" s="1043"/>
      <c r="F74" s="1044"/>
      <c r="G74" s="1045"/>
    </row>
    <row r="75" spans="1:7" x14ac:dyDescent="0.2">
      <c r="A75" s="1027"/>
      <c r="B75" s="1027"/>
      <c r="C75" s="1027"/>
      <c r="D75" s="1025"/>
      <c r="E75" s="1043"/>
      <c r="F75" s="1044"/>
      <c r="G75" s="1045"/>
    </row>
    <row r="76" spans="1:7" x14ac:dyDescent="0.2">
      <c r="A76" s="1027"/>
      <c r="B76" s="1027"/>
      <c r="C76" s="1027"/>
      <c r="D76" s="1025"/>
      <c r="E76" s="1043"/>
      <c r="F76" s="1044"/>
      <c r="G76" s="1045"/>
    </row>
    <row r="77" spans="1:7" x14ac:dyDescent="0.2">
      <c r="A77" s="1027"/>
      <c r="B77" s="1027"/>
      <c r="C77" s="1027"/>
      <c r="D77" s="1025"/>
      <c r="E77" s="1043"/>
      <c r="F77" s="1044"/>
      <c r="G77" s="1045"/>
    </row>
    <row r="78" spans="1:7" x14ac:dyDescent="0.2">
      <c r="A78" s="1027"/>
      <c r="B78" s="1027"/>
      <c r="C78" s="1027"/>
      <c r="D78" s="1025"/>
      <c r="E78" s="1043"/>
      <c r="F78" s="1044"/>
      <c r="G78" s="1045"/>
    </row>
    <row r="79" spans="1:7" x14ac:dyDescent="0.2">
      <c r="A79" s="1027"/>
      <c r="B79" s="1027"/>
      <c r="C79" s="1027"/>
      <c r="D79" s="1025"/>
      <c r="E79" s="1043"/>
      <c r="F79" s="1044"/>
      <c r="G79" s="1045"/>
    </row>
    <row r="80" spans="1:7" x14ac:dyDescent="0.2">
      <c r="A80" s="1027"/>
      <c r="B80" s="1027"/>
      <c r="C80" s="1027"/>
      <c r="D80" s="1025"/>
      <c r="E80" s="1043"/>
      <c r="F80" s="1044"/>
      <c r="G80" s="1045"/>
    </row>
    <row r="81" spans="1:7" x14ac:dyDescent="0.2">
      <c r="A81" s="1027"/>
      <c r="B81" s="1027"/>
      <c r="C81" s="1027"/>
      <c r="D81" s="1025"/>
      <c r="E81" s="1043"/>
      <c r="F81" s="1044"/>
      <c r="G81" s="1045"/>
    </row>
    <row r="82" spans="1:7" x14ac:dyDescent="0.2">
      <c r="A82" s="1027"/>
      <c r="B82" s="1027"/>
      <c r="C82" s="1027"/>
      <c r="D82" s="1025"/>
      <c r="E82" s="1043"/>
      <c r="F82" s="1044"/>
      <c r="G82" s="1045"/>
    </row>
    <row r="83" spans="1:7" x14ac:dyDescent="0.2">
      <c r="A83" s="1027"/>
      <c r="B83" s="1027"/>
      <c r="C83" s="1027"/>
      <c r="D83" s="1025"/>
      <c r="E83" s="1043"/>
      <c r="F83" s="1044"/>
      <c r="G83" s="1045"/>
    </row>
    <row r="84" spans="1:7" x14ac:dyDescent="0.2">
      <c r="A84" s="1027"/>
      <c r="B84" s="1027"/>
      <c r="C84" s="1027"/>
      <c r="D84" s="1025"/>
      <c r="E84" s="1043"/>
      <c r="F84" s="1044"/>
      <c r="G84" s="1045"/>
    </row>
    <row r="85" spans="1:7" x14ac:dyDescent="0.2">
      <c r="A85" s="1027"/>
      <c r="B85" s="1027"/>
      <c r="C85" s="1027"/>
      <c r="D85" s="1025"/>
      <c r="E85" s="1043"/>
      <c r="F85" s="1044"/>
      <c r="G85" s="1045"/>
    </row>
    <row r="86" spans="1:7" x14ac:dyDescent="0.2">
      <c r="A86" s="1027"/>
      <c r="B86" s="1027"/>
      <c r="C86" s="1027"/>
      <c r="D86" s="1025"/>
      <c r="E86" s="1043"/>
      <c r="F86" s="1044"/>
      <c r="G86" s="1045"/>
    </row>
    <row r="87" spans="1:7" x14ac:dyDescent="0.2">
      <c r="A87" s="1027"/>
      <c r="B87" s="1027"/>
      <c r="C87" s="1027"/>
      <c r="D87" s="1025"/>
      <c r="E87" s="1043"/>
      <c r="F87" s="1044"/>
      <c r="G87" s="1045"/>
    </row>
    <row r="88" spans="1:7" x14ac:dyDescent="0.2">
      <c r="A88" s="1027"/>
      <c r="B88" s="1027"/>
      <c r="C88" s="1027"/>
      <c r="D88" s="1025"/>
      <c r="E88" s="1043"/>
      <c r="F88" s="1044"/>
      <c r="G88" s="1045"/>
    </row>
    <row r="89" spans="1:7" x14ac:dyDescent="0.2">
      <c r="A89" s="1027"/>
      <c r="B89" s="1027"/>
      <c r="C89" s="1027"/>
      <c r="D89" s="1025"/>
      <c r="E89" s="1043"/>
      <c r="F89" s="1044"/>
      <c r="G89" s="1045"/>
    </row>
    <row r="90" spans="1:7" x14ac:dyDescent="0.2">
      <c r="A90" s="1027"/>
      <c r="B90" s="1027"/>
      <c r="C90" s="1027"/>
      <c r="D90" s="1025"/>
      <c r="E90" s="1043"/>
      <c r="F90" s="1044"/>
      <c r="G90" s="1045"/>
    </row>
    <row r="91" spans="1:7" x14ac:dyDescent="0.2">
      <c r="A91" s="1027"/>
      <c r="B91" s="1027"/>
      <c r="C91" s="1027"/>
      <c r="D91" s="1025"/>
      <c r="E91" s="1043"/>
      <c r="F91" s="1044"/>
      <c r="G91" s="1045"/>
    </row>
    <row r="92" spans="1:7" x14ac:dyDescent="0.2">
      <c r="A92" s="1027"/>
      <c r="B92" s="1027"/>
      <c r="C92" s="1027"/>
      <c r="D92" s="1025"/>
      <c r="E92" s="1043"/>
      <c r="F92" s="1044"/>
      <c r="G92" s="1045"/>
    </row>
    <row r="93" spans="1:7" x14ac:dyDescent="0.2">
      <c r="A93" s="1027"/>
      <c r="B93" s="1027"/>
      <c r="C93" s="1027"/>
      <c r="D93" s="1025"/>
      <c r="E93" s="1043"/>
      <c r="F93" s="1044"/>
      <c r="G93" s="1045"/>
    </row>
    <row r="94" spans="1:7" x14ac:dyDescent="0.2">
      <c r="A94" s="1024"/>
      <c r="B94" s="1024"/>
      <c r="C94" s="1024"/>
      <c r="D94" s="1025"/>
      <c r="E94" s="1043"/>
      <c r="F94" s="1044"/>
      <c r="G94" s="1045"/>
    </row>
    <row r="95" spans="1:7" x14ac:dyDescent="0.2">
      <c r="A95" s="1024"/>
      <c r="B95" s="1024"/>
      <c r="C95" s="1024"/>
      <c r="D95" s="1025"/>
      <c r="E95" s="1043"/>
      <c r="F95" s="1044"/>
      <c r="G95" s="1045"/>
    </row>
    <row r="96" spans="1:7" x14ac:dyDescent="0.2">
      <c r="A96" s="1024"/>
      <c r="B96" s="1024"/>
      <c r="C96" s="1024"/>
      <c r="D96" s="1025"/>
      <c r="E96" s="1043"/>
      <c r="F96" s="1044"/>
      <c r="G96" s="1045"/>
    </row>
    <row r="97" spans="1:7" x14ac:dyDescent="0.2">
      <c r="A97" s="1024"/>
      <c r="B97" s="1024"/>
      <c r="C97" s="1024"/>
      <c r="D97" s="1025"/>
      <c r="E97" s="1043"/>
      <c r="F97" s="1044"/>
      <c r="G97" s="1045"/>
    </row>
    <row r="98" spans="1:7" x14ac:dyDescent="0.2">
      <c r="A98" s="1024"/>
      <c r="B98" s="1024"/>
      <c r="C98" s="1024"/>
      <c r="D98" s="1025"/>
      <c r="E98" s="1043"/>
      <c r="F98" s="1044"/>
      <c r="G98" s="1045"/>
    </row>
    <row r="99" spans="1:7" x14ac:dyDescent="0.2">
      <c r="A99" s="1024"/>
      <c r="B99" s="1024"/>
      <c r="C99" s="1024"/>
      <c r="D99" s="1025"/>
      <c r="E99" s="1043"/>
      <c r="F99" s="1044"/>
      <c r="G99" s="1045"/>
    </row>
    <row r="100" spans="1:7" x14ac:dyDescent="0.2">
      <c r="A100" s="1024"/>
      <c r="B100" s="1024"/>
      <c r="C100" s="1024"/>
      <c r="D100" s="1025"/>
      <c r="E100" s="1043"/>
      <c r="F100" s="1044"/>
      <c r="G100" s="1045"/>
    </row>
    <row r="101" spans="1:7" x14ac:dyDescent="0.2">
      <c r="A101" s="1024"/>
      <c r="B101" s="1024"/>
      <c r="C101" s="1024"/>
      <c r="D101" s="1025"/>
      <c r="E101" s="1043"/>
      <c r="F101" s="1044"/>
      <c r="G101" s="1045"/>
    </row>
    <row r="102" spans="1:7" x14ac:dyDescent="0.2">
      <c r="A102" s="1024"/>
      <c r="B102" s="1024"/>
      <c r="C102" s="1024"/>
      <c r="D102" s="1025"/>
      <c r="E102" s="1043"/>
      <c r="F102" s="1044"/>
      <c r="G102" s="1045"/>
    </row>
    <row r="103" spans="1:7" x14ac:dyDescent="0.2">
      <c r="A103" s="1024"/>
      <c r="B103" s="1024"/>
      <c r="C103" s="1024"/>
      <c r="D103" s="1025"/>
      <c r="E103" s="1043"/>
      <c r="F103" s="1044"/>
      <c r="G103" s="1045"/>
    </row>
    <row r="104" spans="1:7" x14ac:dyDescent="0.2">
      <c r="A104" s="1024"/>
      <c r="B104" s="1024"/>
      <c r="C104" s="1024"/>
      <c r="D104" s="1025"/>
      <c r="E104" s="1043"/>
      <c r="F104" s="1044"/>
      <c r="G104" s="1045"/>
    </row>
    <row r="105" spans="1:7" x14ac:dyDescent="0.2">
      <c r="A105" s="1024"/>
      <c r="B105" s="1024"/>
      <c r="C105" s="1024"/>
      <c r="D105" s="1025"/>
      <c r="E105" s="1043"/>
      <c r="F105" s="1044"/>
      <c r="G105" s="1045"/>
    </row>
    <row r="106" spans="1:7" x14ac:dyDescent="0.2">
      <c r="A106" s="1024"/>
      <c r="B106" s="1024"/>
      <c r="C106" s="1024"/>
      <c r="D106" s="1025"/>
      <c r="E106" s="1043"/>
      <c r="F106" s="1044"/>
      <c r="G106" s="1045"/>
    </row>
    <row r="107" spans="1:7" x14ac:dyDescent="0.2">
      <c r="A107" s="1024"/>
      <c r="B107" s="1024"/>
      <c r="C107" s="1024"/>
      <c r="D107" s="1025"/>
      <c r="E107" s="1043"/>
      <c r="F107" s="1044"/>
      <c r="G107" s="1045"/>
    </row>
    <row r="108" spans="1:7" x14ac:dyDescent="0.2">
      <c r="A108" s="1024"/>
      <c r="B108" s="1024"/>
      <c r="C108" s="1024"/>
      <c r="D108" s="1025"/>
      <c r="E108" s="1043"/>
      <c r="F108" s="1044"/>
      <c r="G108" s="1045"/>
    </row>
    <row r="109" spans="1:7" x14ac:dyDescent="0.2">
      <c r="A109" s="1024"/>
      <c r="B109" s="1024"/>
      <c r="C109" s="1024"/>
      <c r="D109" s="1025"/>
      <c r="E109" s="1043"/>
      <c r="F109" s="1044"/>
      <c r="G109" s="1045"/>
    </row>
    <row r="110" spans="1:7" x14ac:dyDescent="0.2">
      <c r="A110" s="1024"/>
      <c r="B110" s="1024"/>
      <c r="C110" s="1024"/>
      <c r="D110" s="1025"/>
      <c r="E110" s="1043"/>
      <c r="F110" s="1044"/>
      <c r="G110" s="1045"/>
    </row>
    <row r="111" spans="1:7" x14ac:dyDescent="0.2">
      <c r="A111" s="1024"/>
      <c r="B111" s="1024"/>
      <c r="C111" s="1024"/>
      <c r="D111" s="1025"/>
      <c r="E111" s="1043"/>
      <c r="F111" s="1044"/>
      <c r="G111" s="1045"/>
    </row>
    <row r="112" spans="1:7" x14ac:dyDescent="0.2">
      <c r="A112" s="1024"/>
      <c r="B112" s="1024"/>
      <c r="C112" s="1024"/>
      <c r="D112" s="1025"/>
      <c r="E112" s="1043"/>
      <c r="F112" s="1044"/>
      <c r="G112" s="1045"/>
    </row>
    <row r="113" spans="1:7" x14ac:dyDescent="0.2">
      <c r="A113" s="1024"/>
      <c r="B113" s="1024"/>
      <c r="C113" s="1024"/>
      <c r="D113" s="1025"/>
      <c r="E113" s="1043"/>
      <c r="F113" s="1044"/>
      <c r="G113" s="1045"/>
    </row>
    <row r="114" spans="1:7" x14ac:dyDescent="0.2">
      <c r="A114" s="1024"/>
      <c r="B114" s="1024"/>
      <c r="C114" s="1024"/>
      <c r="D114" s="1025"/>
      <c r="E114" s="1043"/>
      <c r="F114" s="1044"/>
      <c r="G114" s="1045"/>
    </row>
    <row r="115" spans="1:7" x14ac:dyDescent="0.2">
      <c r="A115" s="1024"/>
      <c r="B115" s="1024"/>
      <c r="C115" s="1024"/>
      <c r="D115" s="1025"/>
      <c r="E115" s="1043"/>
      <c r="F115" s="1044"/>
      <c r="G115" s="1045"/>
    </row>
    <row r="116" spans="1:7" x14ac:dyDescent="0.2">
      <c r="A116" s="1024"/>
      <c r="B116" s="1024"/>
      <c r="C116" s="1024"/>
      <c r="D116" s="1025"/>
      <c r="E116" s="1043"/>
      <c r="F116" s="1044"/>
      <c r="G116" s="1045"/>
    </row>
    <row r="117" spans="1:7" x14ac:dyDescent="0.2">
      <c r="A117" s="1024"/>
      <c r="B117" s="1024"/>
      <c r="C117" s="1024"/>
      <c r="D117" s="1025"/>
      <c r="E117" s="1043"/>
      <c r="F117" s="1044"/>
      <c r="G117" s="1045"/>
    </row>
    <row r="118" spans="1:7" x14ac:dyDescent="0.2">
      <c r="A118" s="1024"/>
      <c r="B118" s="1024"/>
      <c r="C118" s="1024"/>
      <c r="D118" s="1025"/>
      <c r="E118" s="1043"/>
      <c r="F118" s="1044"/>
      <c r="G118" s="1045"/>
    </row>
    <row r="119" spans="1:7" x14ac:dyDescent="0.2">
      <c r="A119" s="1024"/>
      <c r="B119" s="1024"/>
      <c r="C119" s="1024"/>
      <c r="D119" s="1025"/>
      <c r="E119" s="1043"/>
      <c r="F119" s="1044"/>
      <c r="G119" s="1045"/>
    </row>
    <row r="120" spans="1:7" x14ac:dyDescent="0.2">
      <c r="A120" s="1024"/>
      <c r="B120" s="1024"/>
      <c r="C120" s="1024"/>
      <c r="D120" s="1025"/>
      <c r="E120" s="1043"/>
      <c r="F120" s="1044"/>
      <c r="G120" s="1045"/>
    </row>
    <row r="121" spans="1:7" x14ac:dyDescent="0.2">
      <c r="A121" s="1024"/>
      <c r="B121" s="1024"/>
      <c r="C121" s="1024"/>
      <c r="D121" s="1025"/>
      <c r="E121" s="1043"/>
      <c r="F121" s="1044"/>
      <c r="G121" s="1045"/>
    </row>
    <row r="122" spans="1:7" x14ac:dyDescent="0.2">
      <c r="A122" s="1024"/>
      <c r="B122" s="1024"/>
      <c r="C122" s="1024"/>
      <c r="D122" s="1025"/>
      <c r="E122" s="1043"/>
      <c r="F122" s="1044"/>
      <c r="G122" s="1045"/>
    </row>
    <row r="123" spans="1:7" x14ac:dyDescent="0.2">
      <c r="A123" s="1024"/>
      <c r="B123" s="1024"/>
      <c r="C123" s="1024"/>
      <c r="D123" s="1025"/>
      <c r="E123" s="1043"/>
      <c r="F123" s="1044"/>
      <c r="G123" s="1045"/>
    </row>
    <row r="124" spans="1:7" x14ac:dyDescent="0.2">
      <c r="A124" s="1024"/>
      <c r="B124" s="1024"/>
      <c r="C124" s="1024"/>
      <c r="D124" s="1025"/>
      <c r="E124" s="1043"/>
      <c r="F124" s="1044"/>
      <c r="G124" s="1045"/>
    </row>
  </sheetData>
  <printOptions horizontalCentered="1"/>
  <pageMargins left="0.59055118110236227" right="0.59055118110236227" top="0.59055118110236227" bottom="0.39370078740157483" header="0.27559055118110237" footer="0.15748031496062992"/>
  <pageSetup paperSize="9" scale="90" firstPageNumber="3" orientation="portrait" useFirstPageNumber="1" r:id="rId1"/>
  <headerFooter alignWithMargins="0">
    <oddFooter>&amp;CSeite &amp;P</oddFooter>
  </headerFooter>
  <rowBreaks count="1" manualBreakCount="1">
    <brk id="36"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2E481-C7F5-4C0D-A3B6-756A917CC0DE}">
  <sheetPr>
    <tabColor rgb="FF00B050"/>
  </sheetPr>
  <dimension ref="A1:H51"/>
  <sheetViews>
    <sheetView zoomScaleNormal="100" workbookViewId="0">
      <pane xSplit="2" ySplit="8" topLeftCell="C9" activePane="bottomRight" state="frozen"/>
      <selection activeCell="A80" sqref="A80:XFD80"/>
      <selection pane="topRight" activeCell="A80" sqref="A80:XFD80"/>
      <selection pane="bottomLeft" activeCell="A80" sqref="A80:XFD80"/>
      <selection pane="bottomRight" activeCell="H35" sqref="H35"/>
    </sheetView>
  </sheetViews>
  <sheetFormatPr baseColWidth="10" defaultColWidth="11.42578125" defaultRowHeight="15" x14ac:dyDescent="0.25"/>
  <cols>
    <col min="1" max="1" width="8.28515625" style="982" customWidth="1"/>
    <col min="2" max="2" width="23.5703125" style="982" customWidth="1"/>
    <col min="3" max="4" width="16.85546875" style="982" customWidth="1"/>
    <col min="5" max="5" width="8.28515625" style="982" customWidth="1"/>
    <col min="6" max="6" width="23.28515625" style="982" customWidth="1"/>
    <col min="7" max="7" width="16.85546875" style="982" customWidth="1"/>
    <col min="8" max="8" width="17.28515625" style="982" customWidth="1"/>
    <col min="9" max="16384" width="11.42578125" style="982"/>
  </cols>
  <sheetData>
    <row r="1" spans="1:8" ht="6" customHeight="1" x14ac:dyDescent="0.25">
      <c r="A1" s="980"/>
      <c r="B1" s="980"/>
      <c r="C1" s="980"/>
      <c r="D1" s="980"/>
      <c r="E1" s="981"/>
      <c r="F1" s="1118"/>
      <c r="G1" s="1118"/>
      <c r="H1" s="1118"/>
    </row>
    <row r="2" spans="1:8" ht="15.75" x14ac:dyDescent="0.25">
      <c r="A2" s="983" t="s">
        <v>494</v>
      </c>
      <c r="B2" s="983"/>
      <c r="C2" s="980"/>
      <c r="D2" s="980"/>
      <c r="E2" s="981"/>
      <c r="F2" s="1118"/>
      <c r="G2" s="1118"/>
      <c r="H2" s="1118"/>
    </row>
    <row r="3" spans="1:8" ht="15.75" x14ac:dyDescent="0.25">
      <c r="A3" s="983"/>
      <c r="B3" s="984"/>
      <c r="C3" s="980"/>
      <c r="D3" s="980"/>
      <c r="E3" s="981"/>
      <c r="F3" s="1118"/>
      <c r="G3" s="1118"/>
      <c r="H3" s="1070" t="str">
        <f>HYPERLINK("[Kleinräumige Statistik Daten Prototyp.xlsx]INHALT!A1","zum Inhaltsverzeichnis")</f>
        <v>zum Inhaltsverzeichnis</v>
      </c>
    </row>
    <row r="4" spans="1:8" ht="5.25" customHeight="1" x14ac:dyDescent="0.25">
      <c r="A4" s="980"/>
      <c r="B4" s="980"/>
      <c r="C4" s="980"/>
      <c r="D4" s="980"/>
      <c r="E4" s="981"/>
      <c r="F4" s="1118"/>
      <c r="G4" s="1118"/>
      <c r="H4" s="1118"/>
    </row>
    <row r="5" spans="1:8" x14ac:dyDescent="0.25">
      <c r="A5" s="985" t="s">
        <v>202</v>
      </c>
      <c r="B5" s="986" t="s">
        <v>170</v>
      </c>
      <c r="C5" s="986" t="s">
        <v>440</v>
      </c>
      <c r="D5" s="987" t="s">
        <v>441</v>
      </c>
      <c r="E5" s="988" t="s">
        <v>202</v>
      </c>
      <c r="F5" s="986" t="s">
        <v>170</v>
      </c>
      <c r="G5" s="986" t="s">
        <v>440</v>
      </c>
      <c r="H5" s="987" t="s">
        <v>441</v>
      </c>
    </row>
    <row r="6" spans="1:8" x14ac:dyDescent="0.25">
      <c r="A6" s="989" t="s">
        <v>203</v>
      </c>
      <c r="B6" s="989" t="s">
        <v>172</v>
      </c>
      <c r="C6" s="981"/>
      <c r="D6" s="990"/>
      <c r="E6" s="991" t="s">
        <v>203</v>
      </c>
      <c r="F6" s="989" t="s">
        <v>172</v>
      </c>
      <c r="G6" s="981"/>
      <c r="H6" s="990"/>
    </row>
    <row r="7" spans="1:8" x14ac:dyDescent="0.25">
      <c r="A7" s="992"/>
      <c r="B7" s="991"/>
      <c r="C7" s="993" t="s">
        <v>224</v>
      </c>
      <c r="D7" s="993" t="s">
        <v>224</v>
      </c>
      <c r="E7" s="991"/>
      <c r="F7" s="991"/>
      <c r="G7" s="993" t="s">
        <v>224</v>
      </c>
      <c r="H7" s="1121" t="s">
        <v>224</v>
      </c>
    </row>
    <row r="8" spans="1:8" x14ac:dyDescent="0.25">
      <c r="A8" s="981"/>
      <c r="B8" s="981"/>
      <c r="C8" s="981"/>
      <c r="D8" s="981"/>
      <c r="E8" s="981"/>
      <c r="F8" s="1118"/>
      <c r="G8" s="1118"/>
      <c r="H8" s="1118"/>
    </row>
    <row r="9" spans="1:8" x14ac:dyDescent="0.25">
      <c r="A9" s="60">
        <v>10</v>
      </c>
      <c r="B9" s="61" t="s">
        <v>37</v>
      </c>
      <c r="C9" s="994">
        <v>45</v>
      </c>
      <c r="D9" s="995">
        <v>709.19999999999993</v>
      </c>
      <c r="E9" s="139">
        <v>71</v>
      </c>
      <c r="F9" s="61" t="s">
        <v>70</v>
      </c>
      <c r="G9" s="994">
        <v>24</v>
      </c>
      <c r="H9" s="995">
        <v>66.5</v>
      </c>
    </row>
    <row r="10" spans="1:8" x14ac:dyDescent="0.25">
      <c r="A10" s="60">
        <v>11</v>
      </c>
      <c r="B10" s="61" t="s">
        <v>410</v>
      </c>
      <c r="C10" s="994">
        <v>197</v>
      </c>
      <c r="D10" s="995">
        <v>1780.6000000000004</v>
      </c>
      <c r="E10" s="139">
        <v>72</v>
      </c>
      <c r="F10" s="61" t="s">
        <v>71</v>
      </c>
      <c r="G10" s="994">
        <v>51</v>
      </c>
      <c r="H10" s="995">
        <v>251.50000000000006</v>
      </c>
    </row>
    <row r="11" spans="1:8" x14ac:dyDescent="0.25">
      <c r="A11" s="60">
        <v>12</v>
      </c>
      <c r="B11" s="61" t="s">
        <v>411</v>
      </c>
      <c r="C11" s="994">
        <v>306</v>
      </c>
      <c r="D11" s="995">
        <v>2800.8000000000006</v>
      </c>
      <c r="E11" s="139">
        <v>81</v>
      </c>
      <c r="F11" s="61" t="s">
        <v>5</v>
      </c>
      <c r="G11" s="994">
        <v>40</v>
      </c>
      <c r="H11" s="995">
        <v>231.09999999999997</v>
      </c>
    </row>
    <row r="12" spans="1:8" x14ac:dyDescent="0.25">
      <c r="A12" s="60">
        <v>13</v>
      </c>
      <c r="B12" s="61" t="s">
        <v>412</v>
      </c>
      <c r="C12" s="994">
        <v>183</v>
      </c>
      <c r="D12" s="995">
        <v>2749.3999999999996</v>
      </c>
      <c r="E12" s="139">
        <v>82</v>
      </c>
      <c r="F12" s="61" t="s">
        <v>72</v>
      </c>
      <c r="G12" s="994">
        <v>37</v>
      </c>
      <c r="H12" s="995">
        <v>50</v>
      </c>
    </row>
    <row r="13" spans="1:8" x14ac:dyDescent="0.25">
      <c r="A13" s="60">
        <v>14</v>
      </c>
      <c r="B13" s="61" t="s">
        <v>413</v>
      </c>
      <c r="C13" s="994">
        <v>324</v>
      </c>
      <c r="D13" s="995">
        <v>2075.8999999999996</v>
      </c>
      <c r="E13" s="139">
        <v>83</v>
      </c>
      <c r="F13" s="61" t="s">
        <v>73</v>
      </c>
      <c r="G13" s="994">
        <v>25</v>
      </c>
      <c r="H13" s="995">
        <v>36.6</v>
      </c>
    </row>
    <row r="14" spans="1:8" x14ac:dyDescent="0.25">
      <c r="A14" s="60">
        <v>15</v>
      </c>
      <c r="B14" s="61" t="s">
        <v>41</v>
      </c>
      <c r="C14" s="994">
        <v>73</v>
      </c>
      <c r="D14" s="995">
        <v>145.6</v>
      </c>
      <c r="E14" s="139">
        <v>91</v>
      </c>
      <c r="F14" s="61" t="s">
        <v>74</v>
      </c>
      <c r="G14" s="994">
        <v>32</v>
      </c>
      <c r="H14" s="995">
        <v>93.1</v>
      </c>
    </row>
    <row r="15" spans="1:8" x14ac:dyDescent="0.25">
      <c r="A15" s="60">
        <v>16</v>
      </c>
      <c r="B15" s="61" t="s">
        <v>99</v>
      </c>
      <c r="C15" s="994">
        <v>119</v>
      </c>
      <c r="D15" s="995">
        <v>300.50000000000006</v>
      </c>
      <c r="E15" s="139">
        <v>92</v>
      </c>
      <c r="F15" s="61" t="s">
        <v>352</v>
      </c>
      <c r="G15" s="994">
        <v>162</v>
      </c>
      <c r="H15" s="995">
        <v>1726.799999999999</v>
      </c>
    </row>
    <row r="16" spans="1:8" x14ac:dyDescent="0.25">
      <c r="A16" s="60">
        <v>17</v>
      </c>
      <c r="B16" s="61" t="s">
        <v>42</v>
      </c>
      <c r="C16" s="994">
        <v>103</v>
      </c>
      <c r="D16" s="995">
        <v>1070</v>
      </c>
      <c r="E16" s="139">
        <v>93</v>
      </c>
      <c r="F16" s="61" t="s">
        <v>76</v>
      </c>
      <c r="G16" s="994">
        <v>47</v>
      </c>
      <c r="H16" s="995">
        <v>95.399999999999991</v>
      </c>
    </row>
    <row r="17" spans="1:8" x14ac:dyDescent="0.25">
      <c r="A17" s="60">
        <v>21</v>
      </c>
      <c r="B17" s="61" t="s">
        <v>43</v>
      </c>
      <c r="C17" s="994">
        <v>89</v>
      </c>
      <c r="D17" s="995">
        <v>286.30000000000007</v>
      </c>
      <c r="E17" s="139">
        <v>94</v>
      </c>
      <c r="F17" s="61" t="s">
        <v>77</v>
      </c>
      <c r="G17" s="994">
        <v>66</v>
      </c>
      <c r="H17" s="995">
        <v>378.7</v>
      </c>
    </row>
    <row r="18" spans="1:8" x14ac:dyDescent="0.25">
      <c r="A18" s="60">
        <v>22</v>
      </c>
      <c r="B18" s="61" t="s">
        <v>44</v>
      </c>
      <c r="C18" s="994">
        <v>77</v>
      </c>
      <c r="D18" s="995">
        <v>884.5999999999998</v>
      </c>
      <c r="E18" s="139">
        <v>101</v>
      </c>
      <c r="F18" s="61" t="s">
        <v>78</v>
      </c>
      <c r="G18" s="994">
        <v>77</v>
      </c>
      <c r="H18" s="995">
        <v>631.20000000000005</v>
      </c>
    </row>
    <row r="19" spans="1:8" x14ac:dyDescent="0.25">
      <c r="A19" s="60">
        <v>23</v>
      </c>
      <c r="B19" s="61" t="s">
        <v>45</v>
      </c>
      <c r="C19" s="994">
        <v>51</v>
      </c>
      <c r="D19" s="995">
        <v>1148</v>
      </c>
      <c r="E19" s="139">
        <v>102</v>
      </c>
      <c r="F19" s="61" t="s">
        <v>79</v>
      </c>
      <c r="G19" s="994">
        <v>4</v>
      </c>
      <c r="H19" s="995">
        <v>2</v>
      </c>
    </row>
    <row r="20" spans="1:8" x14ac:dyDescent="0.25">
      <c r="A20" s="60">
        <v>24</v>
      </c>
      <c r="B20" s="61" t="s">
        <v>46</v>
      </c>
      <c r="C20" s="994">
        <v>93</v>
      </c>
      <c r="D20" s="995">
        <v>1488.7999999999997</v>
      </c>
      <c r="E20" s="139">
        <v>103</v>
      </c>
      <c r="F20" s="61" t="s">
        <v>80</v>
      </c>
      <c r="G20" s="994">
        <v>26</v>
      </c>
      <c r="H20" s="995">
        <v>58</v>
      </c>
    </row>
    <row r="21" spans="1:8" x14ac:dyDescent="0.25">
      <c r="A21" s="60">
        <v>25</v>
      </c>
      <c r="B21" s="61" t="s">
        <v>180</v>
      </c>
      <c r="C21" s="994">
        <v>67</v>
      </c>
      <c r="D21" s="995">
        <v>49342.2</v>
      </c>
      <c r="E21" s="139">
        <v>105</v>
      </c>
      <c r="F21" s="61" t="s">
        <v>81</v>
      </c>
      <c r="G21" s="994">
        <v>13</v>
      </c>
      <c r="H21" s="995">
        <v>24.6</v>
      </c>
    </row>
    <row r="22" spans="1:8" x14ac:dyDescent="0.25">
      <c r="A22" s="60">
        <v>26</v>
      </c>
      <c r="B22" s="61" t="s">
        <v>164</v>
      </c>
      <c r="C22" s="994">
        <v>24</v>
      </c>
      <c r="D22" s="995">
        <v>278.7</v>
      </c>
      <c r="E22" s="139">
        <v>106</v>
      </c>
      <c r="F22" s="61" t="s">
        <v>82</v>
      </c>
      <c r="G22" s="994">
        <v>33</v>
      </c>
      <c r="H22" s="995">
        <v>71.8</v>
      </c>
    </row>
    <row r="23" spans="1:8" x14ac:dyDescent="0.25">
      <c r="A23" s="60">
        <v>31</v>
      </c>
      <c r="B23" s="61" t="s">
        <v>47</v>
      </c>
      <c r="C23" s="994">
        <v>143</v>
      </c>
      <c r="D23" s="995">
        <v>2460.7000000000003</v>
      </c>
      <c r="E23" s="139">
        <v>107</v>
      </c>
      <c r="F23" s="61" t="s">
        <v>83</v>
      </c>
      <c r="G23" s="994">
        <v>42</v>
      </c>
      <c r="H23" s="995">
        <v>78.599999999999994</v>
      </c>
    </row>
    <row r="24" spans="1:8" x14ac:dyDescent="0.25">
      <c r="A24" s="60">
        <v>32</v>
      </c>
      <c r="B24" s="61" t="s">
        <v>48</v>
      </c>
      <c r="C24" s="994">
        <v>197</v>
      </c>
      <c r="D24" s="995">
        <v>1599.6999999999996</v>
      </c>
      <c r="E24" s="139">
        <v>108</v>
      </c>
      <c r="F24" s="61" t="s">
        <v>415</v>
      </c>
      <c r="G24" s="994">
        <v>45</v>
      </c>
      <c r="H24" s="995">
        <v>241</v>
      </c>
    </row>
    <row r="25" spans="1:8" x14ac:dyDescent="0.25">
      <c r="A25" s="60">
        <v>33</v>
      </c>
      <c r="B25" s="61" t="s">
        <v>181</v>
      </c>
      <c r="C25" s="994">
        <v>32</v>
      </c>
      <c r="D25" s="995">
        <v>1236.9000000000001</v>
      </c>
      <c r="E25" s="139">
        <v>109</v>
      </c>
      <c r="F25" s="61" t="s">
        <v>145</v>
      </c>
      <c r="G25" s="994">
        <v>9</v>
      </c>
      <c r="H25" s="995">
        <v>11.2</v>
      </c>
    </row>
    <row r="26" spans="1:8" x14ac:dyDescent="0.25">
      <c r="A26" s="60">
        <v>34</v>
      </c>
      <c r="B26" s="61" t="s">
        <v>49</v>
      </c>
      <c r="C26" s="994">
        <v>116</v>
      </c>
      <c r="D26" s="995">
        <v>828.7</v>
      </c>
      <c r="E26" s="139">
        <v>111</v>
      </c>
      <c r="F26" s="61" t="s">
        <v>85</v>
      </c>
      <c r="G26" s="994">
        <v>113</v>
      </c>
      <c r="H26" s="995">
        <v>1128.4000000000001</v>
      </c>
    </row>
    <row r="27" spans="1:8" x14ac:dyDescent="0.25">
      <c r="A27" s="60">
        <v>35</v>
      </c>
      <c r="B27" s="61" t="s">
        <v>91</v>
      </c>
      <c r="C27" s="994">
        <v>123</v>
      </c>
      <c r="D27" s="995">
        <v>2417.9</v>
      </c>
      <c r="E27" s="139">
        <v>112</v>
      </c>
      <c r="F27" s="61" t="s">
        <v>86</v>
      </c>
      <c r="G27" s="994">
        <v>157</v>
      </c>
      <c r="H27" s="995">
        <v>4201.1999999999989</v>
      </c>
    </row>
    <row r="28" spans="1:8" x14ac:dyDescent="0.25">
      <c r="A28" s="60">
        <v>36</v>
      </c>
      <c r="B28" s="61" t="s">
        <v>50</v>
      </c>
      <c r="C28" s="994">
        <v>63</v>
      </c>
      <c r="D28" s="995">
        <v>405.80000000000013</v>
      </c>
      <c r="E28" s="139">
        <v>113</v>
      </c>
      <c r="F28" s="61" t="s">
        <v>87</v>
      </c>
      <c r="G28" s="994">
        <v>169</v>
      </c>
      <c r="H28" s="995">
        <v>2209.7999999999997</v>
      </c>
    </row>
    <row r="29" spans="1:8" x14ac:dyDescent="0.25">
      <c r="A29" s="60">
        <v>41</v>
      </c>
      <c r="B29" s="61" t="s">
        <v>51</v>
      </c>
      <c r="C29" s="994">
        <v>75</v>
      </c>
      <c r="D29" s="995">
        <v>319.20000000000005</v>
      </c>
      <c r="E29" s="139">
        <v>121</v>
      </c>
      <c r="F29" s="61" t="s">
        <v>61</v>
      </c>
      <c r="G29" s="994">
        <v>273</v>
      </c>
      <c r="H29" s="995">
        <v>1562.899999999999</v>
      </c>
    </row>
    <row r="30" spans="1:8" x14ac:dyDescent="0.25">
      <c r="A30" s="60">
        <v>42</v>
      </c>
      <c r="B30" s="61" t="s">
        <v>52</v>
      </c>
      <c r="C30" s="994">
        <v>47</v>
      </c>
      <c r="D30" s="995">
        <v>104.49999999999999</v>
      </c>
      <c r="E30" s="139">
        <v>122</v>
      </c>
      <c r="F30" s="61" t="s">
        <v>62</v>
      </c>
      <c r="G30" s="994">
        <v>207</v>
      </c>
      <c r="H30" s="995">
        <v>2945.2000000000007</v>
      </c>
    </row>
    <row r="31" spans="1:8" x14ac:dyDescent="0.25">
      <c r="A31" s="60">
        <v>43</v>
      </c>
      <c r="B31" s="61" t="s">
        <v>53</v>
      </c>
      <c r="C31" s="994">
        <v>142</v>
      </c>
      <c r="D31" s="995">
        <v>812.69999999999982</v>
      </c>
      <c r="E31" s="139">
        <v>123</v>
      </c>
      <c r="F31" s="61" t="s">
        <v>63</v>
      </c>
      <c r="G31" s="994">
        <v>102</v>
      </c>
      <c r="H31" s="995">
        <v>383.80000000000007</v>
      </c>
    </row>
    <row r="32" spans="1:8" x14ac:dyDescent="0.25">
      <c r="A32" s="60">
        <v>44</v>
      </c>
      <c r="B32" s="61" t="s">
        <v>54</v>
      </c>
      <c r="C32" s="994">
        <v>97</v>
      </c>
      <c r="D32" s="995">
        <v>827.69999999999993</v>
      </c>
      <c r="E32" s="1127" t="s">
        <v>160</v>
      </c>
      <c r="F32" s="61"/>
      <c r="G32" s="994">
        <v>1</v>
      </c>
      <c r="H32" s="995">
        <v>2</v>
      </c>
    </row>
    <row r="33" spans="1:8" x14ac:dyDescent="0.25">
      <c r="A33" s="60">
        <v>45</v>
      </c>
      <c r="B33" s="61" t="s">
        <v>414</v>
      </c>
      <c r="C33" s="994">
        <v>311</v>
      </c>
      <c r="D33" s="995">
        <v>9881.4000000000051</v>
      </c>
      <c r="E33" s="1128"/>
      <c r="F33" s="980"/>
      <c r="G33" s="995"/>
      <c r="H33" s="995"/>
    </row>
    <row r="34" spans="1:8" x14ac:dyDescent="0.25">
      <c r="A34" s="60">
        <v>46</v>
      </c>
      <c r="B34" s="61" t="s">
        <v>56</v>
      </c>
      <c r="C34" s="994">
        <v>16</v>
      </c>
      <c r="D34" s="995">
        <v>20.3</v>
      </c>
      <c r="E34" s="139">
        <v>1</v>
      </c>
      <c r="F34" s="61" t="s">
        <v>2</v>
      </c>
      <c r="G34" s="997">
        <v>1350</v>
      </c>
      <c r="H34" s="998">
        <v>11631.999999999985</v>
      </c>
    </row>
    <row r="35" spans="1:8" x14ac:dyDescent="0.25">
      <c r="A35" s="60">
        <v>47</v>
      </c>
      <c r="B35" s="61" t="s">
        <v>57</v>
      </c>
      <c r="C35" s="994">
        <v>20</v>
      </c>
      <c r="D35" s="995">
        <v>17.100000000000001</v>
      </c>
      <c r="E35" s="139">
        <v>2</v>
      </c>
      <c r="F35" s="61" t="s">
        <v>6</v>
      </c>
      <c r="G35" s="997">
        <v>402</v>
      </c>
      <c r="H35" s="998">
        <v>53430.600000000013</v>
      </c>
    </row>
    <row r="36" spans="1:8" x14ac:dyDescent="0.25">
      <c r="A36" s="60">
        <v>48</v>
      </c>
      <c r="B36" s="61" t="s">
        <v>58</v>
      </c>
      <c r="C36" s="994">
        <v>18</v>
      </c>
      <c r="D36" s="995">
        <v>244.1</v>
      </c>
      <c r="E36" s="139">
        <v>3</v>
      </c>
      <c r="F36" s="61" t="s">
        <v>10</v>
      </c>
      <c r="G36" s="997">
        <v>674</v>
      </c>
      <c r="H36" s="998">
        <v>8949.700000000008</v>
      </c>
    </row>
    <row r="37" spans="1:8" x14ac:dyDescent="0.25">
      <c r="A37" s="60">
        <v>51</v>
      </c>
      <c r="B37" s="61" t="s">
        <v>59</v>
      </c>
      <c r="C37" s="994">
        <v>48</v>
      </c>
      <c r="D37" s="995">
        <v>95.699999999999989</v>
      </c>
      <c r="E37" s="139">
        <v>4</v>
      </c>
      <c r="F37" s="61" t="s">
        <v>3</v>
      </c>
      <c r="G37" s="997">
        <v>726</v>
      </c>
      <c r="H37" s="998">
        <v>12226.999999999998</v>
      </c>
    </row>
    <row r="38" spans="1:8" x14ac:dyDescent="0.25">
      <c r="A38" s="60">
        <v>52</v>
      </c>
      <c r="B38" s="61" t="s">
        <v>132</v>
      </c>
      <c r="C38" s="994">
        <v>66</v>
      </c>
      <c r="D38" s="995">
        <v>187.09999999999997</v>
      </c>
      <c r="E38" s="139">
        <v>5</v>
      </c>
      <c r="F38" s="61" t="s">
        <v>7</v>
      </c>
      <c r="G38" s="997">
        <v>259</v>
      </c>
      <c r="H38" s="998">
        <v>577.50000000000011</v>
      </c>
    </row>
    <row r="39" spans="1:8" x14ac:dyDescent="0.25">
      <c r="A39" s="60">
        <v>53</v>
      </c>
      <c r="B39" s="61" t="s">
        <v>60</v>
      </c>
      <c r="C39" s="994">
        <v>48</v>
      </c>
      <c r="D39" s="995">
        <v>103.9</v>
      </c>
      <c r="E39" s="139">
        <v>6</v>
      </c>
      <c r="F39" s="61" t="s">
        <v>11</v>
      </c>
      <c r="G39" s="997">
        <v>205</v>
      </c>
      <c r="H39" s="998">
        <v>347.20000000000005</v>
      </c>
    </row>
    <row r="40" spans="1:8" x14ac:dyDescent="0.25">
      <c r="A40" s="60">
        <v>54</v>
      </c>
      <c r="B40" s="61" t="s">
        <v>135</v>
      </c>
      <c r="C40" s="994">
        <v>20</v>
      </c>
      <c r="D40" s="995">
        <v>38.9</v>
      </c>
      <c r="E40" s="139">
        <v>7</v>
      </c>
      <c r="F40" s="61" t="s">
        <v>4</v>
      </c>
      <c r="G40" s="997">
        <v>75</v>
      </c>
      <c r="H40" s="998">
        <v>318.00000000000011</v>
      </c>
    </row>
    <row r="41" spans="1:8" x14ac:dyDescent="0.25">
      <c r="A41" s="60">
        <v>55</v>
      </c>
      <c r="B41" s="61" t="s">
        <v>166</v>
      </c>
      <c r="C41" s="994">
        <v>77</v>
      </c>
      <c r="D41" s="995">
        <v>151.89999999999998</v>
      </c>
      <c r="E41" s="139">
        <v>8</v>
      </c>
      <c r="F41" s="61" t="s">
        <v>5</v>
      </c>
      <c r="G41" s="997">
        <v>102</v>
      </c>
      <c r="H41" s="998">
        <v>317.70000000000005</v>
      </c>
    </row>
    <row r="42" spans="1:8" x14ac:dyDescent="0.25">
      <c r="A42" s="60">
        <v>61</v>
      </c>
      <c r="B42" s="61" t="s">
        <v>64</v>
      </c>
      <c r="C42" s="994">
        <v>64</v>
      </c>
      <c r="D42" s="995">
        <v>138.1</v>
      </c>
      <c r="E42" s="139">
        <v>9</v>
      </c>
      <c r="F42" s="61" t="s">
        <v>8</v>
      </c>
      <c r="G42" s="997">
        <v>307</v>
      </c>
      <c r="H42" s="998">
        <v>2293.9999999999991</v>
      </c>
    </row>
    <row r="43" spans="1:8" x14ac:dyDescent="0.25">
      <c r="A43" s="60">
        <v>62</v>
      </c>
      <c r="B43" s="61" t="s">
        <v>65</v>
      </c>
      <c r="C43" s="994">
        <v>24</v>
      </c>
      <c r="D43" s="995">
        <v>40</v>
      </c>
      <c r="E43" s="139">
        <v>10</v>
      </c>
      <c r="F43" s="61" t="s">
        <v>9</v>
      </c>
      <c r="G43" s="997">
        <v>249</v>
      </c>
      <c r="H43" s="998">
        <v>1118.3999999999999</v>
      </c>
    </row>
    <row r="44" spans="1:8" x14ac:dyDescent="0.25">
      <c r="A44" s="60">
        <v>63</v>
      </c>
      <c r="B44" s="61" t="s">
        <v>66</v>
      </c>
      <c r="C44" s="994">
        <v>12</v>
      </c>
      <c r="D44" s="995">
        <v>11.5</v>
      </c>
      <c r="E44" s="139">
        <v>11</v>
      </c>
      <c r="F44" s="61" t="s">
        <v>93</v>
      </c>
      <c r="G44" s="997">
        <v>439</v>
      </c>
      <c r="H44" s="998">
        <v>7539.400000000006</v>
      </c>
    </row>
    <row r="45" spans="1:8" x14ac:dyDescent="0.25">
      <c r="A45" s="60">
        <v>64</v>
      </c>
      <c r="B45" s="61" t="s">
        <v>67</v>
      </c>
      <c r="C45" s="994">
        <v>7</v>
      </c>
      <c r="D45" s="995">
        <v>9.4000000000000021</v>
      </c>
      <c r="E45" s="139">
        <v>12</v>
      </c>
      <c r="F45" s="61" t="s">
        <v>165</v>
      </c>
      <c r="G45" s="997">
        <v>582</v>
      </c>
      <c r="H45" s="998">
        <v>4891.9000000000069</v>
      </c>
    </row>
    <row r="46" spans="1:8" x14ac:dyDescent="0.25">
      <c r="A46" s="60">
        <v>65</v>
      </c>
      <c r="B46" s="61" t="s">
        <v>68</v>
      </c>
      <c r="C46" s="994">
        <v>15</v>
      </c>
      <c r="D46" s="995">
        <v>7.9</v>
      </c>
      <c r="E46" s="1127"/>
      <c r="F46" s="1127" t="s">
        <v>160</v>
      </c>
      <c r="G46" s="997"/>
      <c r="H46" s="998"/>
    </row>
    <row r="47" spans="1:8" x14ac:dyDescent="0.25">
      <c r="A47" s="60">
        <v>66</v>
      </c>
      <c r="B47" s="61" t="s">
        <v>69</v>
      </c>
      <c r="C47" s="994">
        <v>83</v>
      </c>
      <c r="D47" s="995">
        <v>140.29999999999998</v>
      </c>
      <c r="E47" s="1128"/>
      <c r="F47" s="980"/>
      <c r="G47" s="998"/>
      <c r="H47" s="998"/>
    </row>
    <row r="48" spans="1:8" x14ac:dyDescent="0.25">
      <c r="A48" s="1122"/>
      <c r="B48" s="1122"/>
      <c r="C48" s="1122"/>
      <c r="D48" s="1122"/>
      <c r="E48" s="1123"/>
      <c r="F48" s="1124" t="s">
        <v>20</v>
      </c>
      <c r="G48" s="1125">
        <f>SUM(G34:G46)</f>
        <v>5370</v>
      </c>
      <c r="H48" s="1126">
        <f>SUM(H34:H46)</f>
        <v>103643.40000000001</v>
      </c>
    </row>
    <row r="49" spans="1:8" x14ac:dyDescent="0.25">
      <c r="A49" s="1118"/>
      <c r="B49" s="1118"/>
      <c r="C49" s="1118"/>
      <c r="D49" s="1118"/>
      <c r="E49" s="981"/>
      <c r="F49" s="981"/>
      <c r="G49" s="981"/>
      <c r="H49" s="981"/>
    </row>
    <row r="50" spans="1:8" x14ac:dyDescent="0.25">
      <c r="A50" s="999" t="s">
        <v>442</v>
      </c>
      <c r="B50" s="981"/>
      <c r="C50" s="981"/>
      <c r="D50" s="1000"/>
      <c r="E50" s="981"/>
      <c r="F50" s="1118"/>
      <c r="H50" s="1001" t="s">
        <v>220</v>
      </c>
    </row>
    <row r="51" spans="1:8" x14ac:dyDescent="0.25">
      <c r="A51" s="981"/>
      <c r="B51" s="999"/>
      <c r="C51" s="1000"/>
      <c r="D51" s="1000"/>
      <c r="E51" s="981"/>
    </row>
  </sheetData>
  <hyperlinks>
    <hyperlink ref="H3" location="INHALT!A1" display="INHALT!A1" xr:uid="{4C5EA3EE-E75A-4923-929C-BEC72577EA90}"/>
  </hyperlinks>
  <pageMargins left="0.7" right="0.7" top="0.78740157499999996" bottom="0.78740157499999996" header="0.3" footer="0.3"/>
  <pageSetup paperSize="9" scale="67"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A2F40-A4DB-49D3-89A7-263E32BBC082}">
  <sheetPr>
    <tabColor rgb="FF00B050"/>
  </sheetPr>
  <dimension ref="A1:U25"/>
  <sheetViews>
    <sheetView zoomScale="85" zoomScaleNormal="85" workbookViewId="0">
      <pane xSplit="2" ySplit="6" topLeftCell="E7" activePane="bottomRight" state="frozen"/>
      <selection activeCell="A80" sqref="A80:XFD80"/>
      <selection pane="topRight" activeCell="A80" sqref="A80:XFD80"/>
      <selection pane="bottomLeft" activeCell="A80" sqref="A80:XFD80"/>
      <selection pane="bottomRight" activeCell="U2" sqref="U2"/>
    </sheetView>
  </sheetViews>
  <sheetFormatPr baseColWidth="10" defaultColWidth="11.42578125" defaultRowHeight="14.25" x14ac:dyDescent="0.2"/>
  <cols>
    <col min="1" max="1" width="6.42578125" style="1002" customWidth="1"/>
    <col min="2" max="2" width="23.42578125" style="1002" bestFit="1" customWidth="1"/>
    <col min="3" max="3" width="17.42578125" style="1002" customWidth="1"/>
    <col min="4" max="4" width="16.42578125" style="1002" customWidth="1"/>
    <col min="5" max="5" width="13.7109375" style="1002" customWidth="1"/>
    <col min="6" max="6" width="20.7109375" style="1002" customWidth="1"/>
    <col min="7" max="7" width="14.42578125" style="1002" customWidth="1"/>
    <col min="8" max="8" width="17.7109375" style="1002" customWidth="1"/>
    <col min="9" max="10" width="12.140625" style="1002" bestFit="1" customWidth="1"/>
    <col min="11" max="12" width="17.7109375" style="1002" customWidth="1"/>
    <col min="13" max="13" width="19.42578125" style="1002" customWidth="1"/>
    <col min="14" max="14" width="21.7109375" style="1002" customWidth="1"/>
    <col min="15" max="15" width="20.7109375" style="1002" customWidth="1"/>
    <col min="16" max="16" width="12.140625" style="1002" bestFit="1" customWidth="1"/>
    <col min="17" max="17" width="18.140625" style="1002" customWidth="1"/>
    <col min="18" max="18" width="15.42578125" style="1002" customWidth="1"/>
    <col min="19" max="19" width="19" style="1002" customWidth="1"/>
    <col min="20" max="20" width="14.42578125" style="1002" bestFit="1" customWidth="1"/>
    <col min="21" max="21" width="6.140625" style="1002" customWidth="1"/>
    <col min="22" max="16384" width="11.42578125" style="1002"/>
  </cols>
  <sheetData>
    <row r="1" spans="1:21" ht="9" customHeight="1" x14ac:dyDescent="0.2">
      <c r="A1" s="981"/>
      <c r="B1" s="981"/>
      <c r="C1" s="981"/>
      <c r="D1" s="981"/>
      <c r="E1" s="981"/>
      <c r="F1" s="981"/>
      <c r="G1" s="981"/>
      <c r="H1" s="981"/>
      <c r="I1" s="981"/>
      <c r="J1" s="981"/>
      <c r="K1" s="981"/>
      <c r="L1" s="981"/>
      <c r="M1" s="981"/>
      <c r="N1" s="981"/>
      <c r="O1" s="981"/>
      <c r="P1" s="981"/>
      <c r="Q1" s="981"/>
      <c r="R1" s="981"/>
      <c r="S1" s="981"/>
      <c r="T1" s="981"/>
      <c r="U1" s="981"/>
    </row>
    <row r="2" spans="1:21" ht="15.75" x14ac:dyDescent="0.25">
      <c r="A2" s="983" t="s">
        <v>486</v>
      </c>
      <c r="B2" s="981"/>
      <c r="C2" s="981"/>
      <c r="D2" s="981"/>
      <c r="E2" s="981"/>
      <c r="F2" s="981"/>
      <c r="G2" s="981"/>
      <c r="H2" s="981"/>
      <c r="I2" s="981"/>
      <c r="J2" s="981"/>
      <c r="K2" s="981"/>
      <c r="L2" s="981"/>
      <c r="M2" s="981"/>
      <c r="N2" s="981"/>
      <c r="O2" s="981"/>
      <c r="P2" s="981"/>
      <c r="Q2" s="981"/>
      <c r="R2" s="981"/>
      <c r="S2" s="981"/>
      <c r="T2" s="981"/>
      <c r="U2" s="1070" t="str">
        <f>HYPERLINK("[Kleinräumige Statistik Daten Prototyp.xlsx]INHALT!A1","zum Inhaltsverzeichnis")</f>
        <v>zum Inhaltsverzeichnis</v>
      </c>
    </row>
    <row r="3" spans="1:21" ht="9.75" customHeight="1" x14ac:dyDescent="0.2">
      <c r="A3" s="981"/>
      <c r="B3" s="981"/>
      <c r="C3" s="981"/>
      <c r="D3" s="981"/>
      <c r="E3" s="981"/>
      <c r="F3" s="981"/>
      <c r="G3" s="981"/>
      <c r="H3" s="981"/>
      <c r="I3" s="981"/>
      <c r="J3" s="981"/>
      <c r="K3" s="981"/>
      <c r="L3" s="981"/>
      <c r="M3" s="981"/>
      <c r="N3" s="981"/>
      <c r="O3" s="981"/>
      <c r="P3" s="981"/>
      <c r="Q3" s="981"/>
      <c r="R3" s="981"/>
      <c r="S3" s="981"/>
      <c r="T3" s="981"/>
      <c r="U3" s="981"/>
    </row>
    <row r="4" spans="1:21" ht="75" x14ac:dyDescent="0.25">
      <c r="A4" s="1003" t="s">
        <v>202</v>
      </c>
      <c r="B4" s="1004" t="s">
        <v>170</v>
      </c>
      <c r="C4" s="1005" t="s">
        <v>443</v>
      </c>
      <c r="D4" s="1005" t="s">
        <v>444</v>
      </c>
      <c r="E4" s="1005" t="s">
        <v>445</v>
      </c>
      <c r="F4" s="1005" t="s">
        <v>446</v>
      </c>
      <c r="G4" s="1005" t="s">
        <v>447</v>
      </c>
      <c r="H4" s="1005" t="s">
        <v>448</v>
      </c>
      <c r="I4" s="1005" t="s">
        <v>449</v>
      </c>
      <c r="J4" s="1005" t="s">
        <v>450</v>
      </c>
      <c r="K4" s="1005" t="s">
        <v>451</v>
      </c>
      <c r="L4" s="1005" t="s">
        <v>452</v>
      </c>
      <c r="M4" s="1005" t="s">
        <v>453</v>
      </c>
      <c r="N4" s="1005" t="s">
        <v>454</v>
      </c>
      <c r="O4" s="1005" t="s">
        <v>455</v>
      </c>
      <c r="P4" s="1005" t="s">
        <v>456</v>
      </c>
      <c r="Q4" s="1005" t="s">
        <v>457</v>
      </c>
      <c r="R4" s="1005" t="s">
        <v>458</v>
      </c>
      <c r="S4" s="1005" t="s">
        <v>459</v>
      </c>
      <c r="T4" s="1005" t="s">
        <v>111</v>
      </c>
      <c r="U4" s="1003" t="s">
        <v>202</v>
      </c>
    </row>
    <row r="5" spans="1:21" ht="15" x14ac:dyDescent="0.2">
      <c r="A5" s="1011" t="s">
        <v>203</v>
      </c>
      <c r="B5" s="1011" t="s">
        <v>172</v>
      </c>
      <c r="C5" s="1006"/>
      <c r="D5" s="1006"/>
      <c r="E5" s="1006"/>
      <c r="F5" s="1006"/>
      <c r="G5" s="1006"/>
      <c r="H5" s="1006"/>
      <c r="I5" s="1006"/>
      <c r="J5" s="1006"/>
      <c r="K5" s="1006"/>
      <c r="L5" s="1006"/>
      <c r="M5" s="1006"/>
      <c r="N5" s="1006"/>
      <c r="O5" s="1006"/>
      <c r="P5" s="1006"/>
      <c r="Q5" s="1006"/>
      <c r="R5" s="1006"/>
      <c r="S5" s="1006"/>
      <c r="T5" s="1006"/>
      <c r="U5" s="1011" t="s">
        <v>203</v>
      </c>
    </row>
    <row r="6" spans="1:21" ht="15" x14ac:dyDescent="0.2">
      <c r="A6" s="992"/>
      <c r="B6" s="992"/>
      <c r="C6" s="981"/>
      <c r="D6" s="981"/>
      <c r="E6" s="981"/>
      <c r="F6" s="981"/>
      <c r="G6" s="981"/>
      <c r="H6" s="981"/>
      <c r="I6" s="981"/>
      <c r="J6" s="981"/>
      <c r="K6" s="981"/>
      <c r="L6" s="981"/>
      <c r="M6" s="981"/>
      <c r="N6" s="981"/>
      <c r="O6" s="981"/>
      <c r="P6" s="981"/>
      <c r="Q6" s="981"/>
      <c r="R6" s="981"/>
      <c r="S6" s="981"/>
      <c r="T6" s="981"/>
      <c r="U6" s="992"/>
    </row>
    <row r="7" spans="1:21" x14ac:dyDescent="0.2">
      <c r="A7" s="60">
        <v>1</v>
      </c>
      <c r="B7" s="61" t="s">
        <v>2</v>
      </c>
      <c r="C7" s="1007"/>
      <c r="D7" s="1007">
        <v>288</v>
      </c>
      <c r="E7" s="1007">
        <v>2</v>
      </c>
      <c r="F7" s="1007"/>
      <c r="G7" s="1007">
        <v>281.2</v>
      </c>
      <c r="H7" s="1007">
        <v>1784.6999999999998</v>
      </c>
      <c r="I7" s="1007">
        <v>276.8</v>
      </c>
      <c r="J7" s="1007">
        <v>738.3</v>
      </c>
      <c r="K7" s="1007">
        <v>441.6</v>
      </c>
      <c r="L7" s="1007">
        <v>1084.3000000000002</v>
      </c>
      <c r="M7" s="1007">
        <v>80.2</v>
      </c>
      <c r="N7" s="1007">
        <v>956.89999999999941</v>
      </c>
      <c r="O7" s="1007">
        <v>1379.6</v>
      </c>
      <c r="P7" s="1007">
        <v>1256.2</v>
      </c>
      <c r="Q7" s="1007">
        <v>1996.3999999999992</v>
      </c>
      <c r="R7" s="1007">
        <v>184.2</v>
      </c>
      <c r="S7" s="1007">
        <v>881.6</v>
      </c>
      <c r="T7" s="1007">
        <f>SUM(C7:S7)</f>
        <v>11632</v>
      </c>
      <c r="U7" s="60">
        <v>1</v>
      </c>
    </row>
    <row r="8" spans="1:21" x14ac:dyDescent="0.2">
      <c r="A8" s="60">
        <v>2</v>
      </c>
      <c r="B8" s="61" t="s">
        <v>6</v>
      </c>
      <c r="C8" s="1007"/>
      <c r="D8" s="1007">
        <v>48918.400000000001</v>
      </c>
      <c r="E8" s="1007">
        <v>210.10000000000002</v>
      </c>
      <c r="F8" s="1007">
        <v>281.10000000000002</v>
      </c>
      <c r="G8" s="1007">
        <v>165.79999999999998</v>
      </c>
      <c r="H8" s="1007">
        <v>503.99999999999994</v>
      </c>
      <c r="I8" s="1007">
        <v>1416.7</v>
      </c>
      <c r="J8" s="1007">
        <v>224.9</v>
      </c>
      <c r="K8" s="1007">
        <v>130.9</v>
      </c>
      <c r="L8" s="1007">
        <v>3</v>
      </c>
      <c r="M8" s="1007">
        <v>22.4</v>
      </c>
      <c r="N8" s="1007">
        <v>435.40000000000009</v>
      </c>
      <c r="O8" s="1007">
        <v>309.39999999999998</v>
      </c>
      <c r="P8" s="1007">
        <v>77.599999999999994</v>
      </c>
      <c r="Q8" s="1007">
        <v>540.29999999999995</v>
      </c>
      <c r="R8" s="1007">
        <v>104.2</v>
      </c>
      <c r="S8" s="1007">
        <v>86.399999999999991</v>
      </c>
      <c r="T8" s="1007">
        <f t="shared" ref="T8:T18" si="0">SUM(C8:S8)</f>
        <v>53430.600000000006</v>
      </c>
      <c r="U8" s="60">
        <v>2</v>
      </c>
    </row>
    <row r="9" spans="1:21" x14ac:dyDescent="0.2">
      <c r="A9" s="60">
        <v>3</v>
      </c>
      <c r="B9" s="61" t="s">
        <v>10</v>
      </c>
      <c r="C9" s="1007"/>
      <c r="D9" s="1007">
        <v>354.3</v>
      </c>
      <c r="E9" s="1007">
        <v>52.8</v>
      </c>
      <c r="F9" s="1007"/>
      <c r="G9" s="1007">
        <v>1121.0999999999999</v>
      </c>
      <c r="H9" s="1007">
        <v>1406.7999999999995</v>
      </c>
      <c r="I9" s="1007">
        <v>221.79999999999998</v>
      </c>
      <c r="J9" s="1007">
        <v>261.2</v>
      </c>
      <c r="K9" s="1007">
        <v>457.4</v>
      </c>
      <c r="L9" s="1007">
        <v>137.50000000000003</v>
      </c>
      <c r="M9" s="1007">
        <v>188.49999999999997</v>
      </c>
      <c r="N9" s="1007">
        <v>633.6</v>
      </c>
      <c r="O9" s="1007">
        <v>2695.7999999999993</v>
      </c>
      <c r="P9" s="1007">
        <v>538.80000000000007</v>
      </c>
      <c r="Q9" s="1007">
        <v>574.20000000000016</v>
      </c>
      <c r="R9" s="1007">
        <v>33.4</v>
      </c>
      <c r="S9" s="1007">
        <v>272.5</v>
      </c>
      <c r="T9" s="1007">
        <f t="shared" si="0"/>
        <v>8949.6999999999989</v>
      </c>
      <c r="U9" s="60">
        <v>3</v>
      </c>
    </row>
    <row r="10" spans="1:21" x14ac:dyDescent="0.2">
      <c r="A10" s="60">
        <v>4</v>
      </c>
      <c r="B10" s="61" t="s">
        <v>3</v>
      </c>
      <c r="C10" s="1007"/>
      <c r="D10" s="1007">
        <v>991.4</v>
      </c>
      <c r="E10" s="1007">
        <v>1</v>
      </c>
      <c r="F10" s="1007">
        <v>221.89999999999998</v>
      </c>
      <c r="G10" s="1007">
        <v>355.10000000000008</v>
      </c>
      <c r="H10" s="1007">
        <v>2350.9999999999991</v>
      </c>
      <c r="I10" s="1007">
        <v>313.5</v>
      </c>
      <c r="J10" s="1007">
        <v>288.7</v>
      </c>
      <c r="K10" s="1007">
        <v>960.5999999999998</v>
      </c>
      <c r="L10" s="1007">
        <v>121.6</v>
      </c>
      <c r="M10" s="1007">
        <v>123.7</v>
      </c>
      <c r="N10" s="1007">
        <v>3903.6000000000017</v>
      </c>
      <c r="O10" s="1007">
        <v>522.20000000000005</v>
      </c>
      <c r="P10" s="1007">
        <v>49.400000000000006</v>
      </c>
      <c r="Q10" s="1007">
        <v>1529.6000000000001</v>
      </c>
      <c r="R10" s="1007">
        <v>289.2</v>
      </c>
      <c r="S10" s="1007">
        <v>204.49999999999997</v>
      </c>
      <c r="T10" s="1007">
        <f t="shared" si="0"/>
        <v>12227.000000000002</v>
      </c>
      <c r="U10" s="60">
        <v>4</v>
      </c>
    </row>
    <row r="11" spans="1:21" x14ac:dyDescent="0.2">
      <c r="A11" s="60">
        <v>5</v>
      </c>
      <c r="B11" s="61" t="s">
        <v>7</v>
      </c>
      <c r="C11" s="1007"/>
      <c r="D11" s="1007">
        <v>107.19999999999999</v>
      </c>
      <c r="E11" s="1007"/>
      <c r="F11" s="1007"/>
      <c r="G11" s="1007">
        <v>42.5</v>
      </c>
      <c r="H11" s="1007">
        <v>82.199999999999974</v>
      </c>
      <c r="I11" s="1007">
        <v>18.399999999999999</v>
      </c>
      <c r="J11" s="1007">
        <v>26.7</v>
      </c>
      <c r="K11" s="1007">
        <v>1.9</v>
      </c>
      <c r="L11" s="1007">
        <v>1</v>
      </c>
      <c r="M11" s="1007">
        <v>11</v>
      </c>
      <c r="N11" s="1007">
        <v>162.19999999999999</v>
      </c>
      <c r="O11" s="1007">
        <v>14.9</v>
      </c>
      <c r="P11" s="1007">
        <v>6.9</v>
      </c>
      <c r="Q11" s="1007">
        <v>33.199999999999996</v>
      </c>
      <c r="R11" s="1007">
        <v>41.6</v>
      </c>
      <c r="S11" s="1007">
        <v>27.8</v>
      </c>
      <c r="T11" s="1007">
        <f t="shared" si="0"/>
        <v>577.49999999999989</v>
      </c>
      <c r="U11" s="60">
        <v>5</v>
      </c>
    </row>
    <row r="12" spans="1:21" x14ac:dyDescent="0.2">
      <c r="A12" s="60">
        <v>6</v>
      </c>
      <c r="B12" s="61" t="s">
        <v>11</v>
      </c>
      <c r="C12" s="1007"/>
      <c r="D12" s="1007">
        <v>44.500000000000007</v>
      </c>
      <c r="E12" s="1007">
        <v>2.7</v>
      </c>
      <c r="F12" s="1007"/>
      <c r="G12" s="1007">
        <v>84.2</v>
      </c>
      <c r="H12" s="1007">
        <v>29.900000000000002</v>
      </c>
      <c r="I12" s="1007">
        <v>2.6</v>
      </c>
      <c r="J12" s="1007">
        <v>12.700000000000001</v>
      </c>
      <c r="K12" s="1007">
        <v>4.8</v>
      </c>
      <c r="L12" s="1007">
        <v>1.3</v>
      </c>
      <c r="M12" s="1007">
        <v>9.9</v>
      </c>
      <c r="N12" s="1007">
        <v>13.2</v>
      </c>
      <c r="O12" s="1007">
        <v>7</v>
      </c>
      <c r="P12" s="1007">
        <v>1.4</v>
      </c>
      <c r="Q12" s="1007">
        <v>105.6</v>
      </c>
      <c r="R12" s="1007">
        <v>12.9</v>
      </c>
      <c r="S12" s="1007">
        <v>14.5</v>
      </c>
      <c r="T12" s="1007">
        <f t="shared" si="0"/>
        <v>347.2</v>
      </c>
      <c r="U12" s="60">
        <v>6</v>
      </c>
    </row>
    <row r="13" spans="1:21" x14ac:dyDescent="0.2">
      <c r="A13" s="60">
        <v>7</v>
      </c>
      <c r="B13" s="61" t="s">
        <v>4</v>
      </c>
      <c r="C13" s="1007"/>
      <c r="D13" s="1007">
        <v>13.6</v>
      </c>
      <c r="E13" s="1007"/>
      <c r="F13" s="1007"/>
      <c r="G13" s="1007">
        <v>39.200000000000003</v>
      </c>
      <c r="H13" s="1007">
        <v>8.6</v>
      </c>
      <c r="I13" s="1007">
        <v>9.1</v>
      </c>
      <c r="J13" s="1007">
        <v>3.8</v>
      </c>
      <c r="K13" s="1007"/>
      <c r="L13" s="1007"/>
      <c r="M13" s="1007">
        <v>2.2999999999999998</v>
      </c>
      <c r="N13" s="1007">
        <v>129.1</v>
      </c>
      <c r="O13" s="1007">
        <v>2.8</v>
      </c>
      <c r="P13" s="1007">
        <v>11</v>
      </c>
      <c r="Q13" s="1007">
        <v>52</v>
      </c>
      <c r="R13" s="1007">
        <v>0</v>
      </c>
      <c r="S13" s="1007">
        <v>46.5</v>
      </c>
      <c r="T13" s="1007">
        <f t="shared" si="0"/>
        <v>318</v>
      </c>
      <c r="U13" s="60">
        <v>7</v>
      </c>
    </row>
    <row r="14" spans="1:21" x14ac:dyDescent="0.2">
      <c r="A14" s="60">
        <v>8</v>
      </c>
      <c r="B14" s="61" t="s">
        <v>5</v>
      </c>
      <c r="C14" s="1007"/>
      <c r="D14" s="1007">
        <v>96.3</v>
      </c>
      <c r="E14" s="1007"/>
      <c r="F14" s="1007"/>
      <c r="G14" s="1007">
        <v>14.399999999999999</v>
      </c>
      <c r="H14" s="1007">
        <v>40.700000000000003</v>
      </c>
      <c r="I14" s="1007">
        <v>2</v>
      </c>
      <c r="J14" s="1007">
        <v>20.5</v>
      </c>
      <c r="K14" s="1007"/>
      <c r="L14" s="1007">
        <v>1</v>
      </c>
      <c r="M14" s="1007">
        <v>6.1</v>
      </c>
      <c r="N14" s="1007">
        <v>24.3</v>
      </c>
      <c r="O14" s="1007">
        <v>25.299999999999997</v>
      </c>
      <c r="P14" s="1007">
        <v>63.3</v>
      </c>
      <c r="Q14" s="1007">
        <v>10.9</v>
      </c>
      <c r="R14" s="1007">
        <v>1.3</v>
      </c>
      <c r="S14" s="1007">
        <v>11.6</v>
      </c>
      <c r="T14" s="1007">
        <f t="shared" si="0"/>
        <v>317.7</v>
      </c>
      <c r="U14" s="60">
        <v>8</v>
      </c>
    </row>
    <row r="15" spans="1:21" x14ac:dyDescent="0.2">
      <c r="A15" s="60">
        <v>9</v>
      </c>
      <c r="B15" s="61" t="s">
        <v>8</v>
      </c>
      <c r="C15" s="1007"/>
      <c r="D15" s="1007">
        <v>431.5</v>
      </c>
      <c r="E15" s="1007"/>
      <c r="F15" s="1007">
        <v>176.8</v>
      </c>
      <c r="G15" s="1007">
        <v>126.60000000000001</v>
      </c>
      <c r="H15" s="1007">
        <v>796.29999999999984</v>
      </c>
      <c r="I15" s="1007">
        <v>104.30000000000001</v>
      </c>
      <c r="J15" s="1007">
        <v>27.6</v>
      </c>
      <c r="K15" s="1007">
        <v>41.7</v>
      </c>
      <c r="L15" s="1007">
        <v>1</v>
      </c>
      <c r="M15" s="1007">
        <v>7</v>
      </c>
      <c r="N15" s="1007">
        <v>318.29999999999995</v>
      </c>
      <c r="O15" s="1007">
        <v>189.9</v>
      </c>
      <c r="P15" s="1007">
        <v>11.8</v>
      </c>
      <c r="Q15" s="1007">
        <v>28.5</v>
      </c>
      <c r="R15" s="1007">
        <v>5.2</v>
      </c>
      <c r="S15" s="1007">
        <v>27.5</v>
      </c>
      <c r="T15" s="1007">
        <f t="shared" si="0"/>
        <v>2293.9999999999995</v>
      </c>
      <c r="U15" s="60">
        <v>9</v>
      </c>
    </row>
    <row r="16" spans="1:21" x14ac:dyDescent="0.2">
      <c r="A16" s="60">
        <v>10</v>
      </c>
      <c r="B16" s="61" t="s">
        <v>9</v>
      </c>
      <c r="C16" s="1007"/>
      <c r="D16" s="1007">
        <v>98.899999999999991</v>
      </c>
      <c r="E16" s="1007"/>
      <c r="F16" s="1007"/>
      <c r="G16" s="1007">
        <v>90.5</v>
      </c>
      <c r="H16" s="1007">
        <v>517.20000000000005</v>
      </c>
      <c r="I16" s="1007">
        <v>94.8</v>
      </c>
      <c r="J16" s="1007">
        <v>61.5</v>
      </c>
      <c r="K16" s="1007">
        <v>64.5</v>
      </c>
      <c r="L16" s="1007">
        <v>2.2999999999999998</v>
      </c>
      <c r="M16" s="1007">
        <v>4</v>
      </c>
      <c r="N16" s="1007">
        <v>52.999999999999993</v>
      </c>
      <c r="O16" s="1007">
        <v>25.3</v>
      </c>
      <c r="P16" s="1007">
        <v>22.3</v>
      </c>
      <c r="Q16" s="1007">
        <v>40.5</v>
      </c>
      <c r="R16" s="1007">
        <v>4.2</v>
      </c>
      <c r="S16" s="1007">
        <v>39.400000000000006</v>
      </c>
      <c r="T16" s="1007">
        <f t="shared" si="0"/>
        <v>1118.4000000000001</v>
      </c>
      <c r="U16" s="60">
        <v>10</v>
      </c>
    </row>
    <row r="17" spans="1:21" x14ac:dyDescent="0.2">
      <c r="A17" s="60">
        <v>11</v>
      </c>
      <c r="B17" s="61" t="s">
        <v>93</v>
      </c>
      <c r="C17" s="1007"/>
      <c r="D17" s="1007">
        <v>33</v>
      </c>
      <c r="E17" s="1007"/>
      <c r="F17" s="1007"/>
      <c r="G17" s="1007">
        <v>69</v>
      </c>
      <c r="H17" s="1007">
        <v>1369.1000000000001</v>
      </c>
      <c r="I17" s="1007">
        <v>31</v>
      </c>
      <c r="J17" s="1007">
        <v>265</v>
      </c>
      <c r="K17" s="1007">
        <v>250.4</v>
      </c>
      <c r="L17" s="1007">
        <v>33.400000000000006</v>
      </c>
      <c r="M17" s="1007">
        <v>51.5</v>
      </c>
      <c r="N17" s="1007">
        <v>511.70000000000016</v>
      </c>
      <c r="O17" s="1007">
        <v>79.3</v>
      </c>
      <c r="P17" s="1007">
        <v>337.7</v>
      </c>
      <c r="Q17" s="1007">
        <v>4260.2</v>
      </c>
      <c r="R17" s="1007">
        <v>65.399999999999991</v>
      </c>
      <c r="S17" s="1007">
        <v>182.70000000000002</v>
      </c>
      <c r="T17" s="1007">
        <f t="shared" si="0"/>
        <v>7539.4</v>
      </c>
      <c r="U17" s="60">
        <v>11</v>
      </c>
    </row>
    <row r="18" spans="1:21" x14ac:dyDescent="0.2">
      <c r="A18" s="60">
        <v>12</v>
      </c>
      <c r="B18" s="61" t="s">
        <v>165</v>
      </c>
      <c r="C18" s="1007">
        <v>7.4</v>
      </c>
      <c r="D18" s="1007">
        <v>179.70000000000002</v>
      </c>
      <c r="E18" s="1007">
        <v>1.9</v>
      </c>
      <c r="F18" s="1007"/>
      <c r="G18" s="1007">
        <v>201.3</v>
      </c>
      <c r="H18" s="1007">
        <v>445.50000000000017</v>
      </c>
      <c r="I18" s="1007">
        <v>231.50000000000003</v>
      </c>
      <c r="J18" s="1007">
        <v>154.99999999999997</v>
      </c>
      <c r="K18" s="1007">
        <v>102.19999999999999</v>
      </c>
      <c r="L18" s="1007">
        <v>80.5</v>
      </c>
      <c r="M18" s="1007">
        <v>30.800000000000004</v>
      </c>
      <c r="N18" s="1007">
        <v>528.10000000000025</v>
      </c>
      <c r="O18" s="1007">
        <v>2143.3000000000006</v>
      </c>
      <c r="P18" s="1007">
        <v>128.1</v>
      </c>
      <c r="Q18" s="1007">
        <v>530.89999999999986</v>
      </c>
      <c r="R18" s="1007">
        <v>24.599999999999998</v>
      </c>
      <c r="S18" s="1007">
        <v>101.1</v>
      </c>
      <c r="T18" s="1007">
        <f t="shared" si="0"/>
        <v>4891.9000000000015</v>
      </c>
      <c r="U18" s="60">
        <v>12</v>
      </c>
    </row>
    <row r="19" spans="1:21" x14ac:dyDescent="0.2">
      <c r="A19" s="996" t="s">
        <v>160</v>
      </c>
      <c r="B19" s="61"/>
      <c r="C19" s="1007"/>
      <c r="D19" s="1007"/>
      <c r="E19" s="1007"/>
      <c r="F19" s="1007"/>
      <c r="G19" s="1007"/>
      <c r="H19" s="1007"/>
      <c r="I19" s="1007"/>
      <c r="J19" s="1007"/>
      <c r="K19" s="1007"/>
      <c r="L19" s="1007"/>
      <c r="M19" s="1007"/>
      <c r="N19" s="1007"/>
      <c r="O19" s="1007"/>
      <c r="P19" s="1007"/>
      <c r="Q19" s="1007"/>
      <c r="R19" s="1007"/>
      <c r="S19" s="1007"/>
      <c r="T19" s="1007"/>
      <c r="U19" s="60" t="s">
        <v>460</v>
      </c>
    </row>
    <row r="20" spans="1:21" x14ac:dyDescent="0.2">
      <c r="A20" s="981"/>
      <c r="B20" s="981"/>
      <c r="C20" s="1008"/>
      <c r="D20" s="1008"/>
      <c r="E20" s="1008"/>
      <c r="F20" s="1008"/>
      <c r="G20" s="1008"/>
      <c r="H20" s="1008"/>
      <c r="I20" s="1008"/>
      <c r="J20" s="1008"/>
      <c r="K20" s="1008"/>
      <c r="L20" s="1008"/>
      <c r="M20" s="1008"/>
      <c r="N20" s="1008"/>
      <c r="O20" s="1008"/>
      <c r="P20" s="1008"/>
      <c r="Q20" s="1008"/>
      <c r="R20" s="1008"/>
      <c r="S20" s="1008"/>
      <c r="T20" s="1008"/>
      <c r="U20" s="981"/>
    </row>
    <row r="21" spans="1:21" ht="15" x14ac:dyDescent="0.25">
      <c r="A21" s="1009" t="s">
        <v>20</v>
      </c>
      <c r="B21" s="981"/>
      <c r="C21" s="1010">
        <f t="shared" ref="C21:T21" si="1">SUM(C7:C19)</f>
        <v>7.4</v>
      </c>
      <c r="D21" s="1010">
        <f t="shared" si="1"/>
        <v>51556.800000000003</v>
      </c>
      <c r="E21" s="1010">
        <f t="shared" si="1"/>
        <v>270.5</v>
      </c>
      <c r="F21" s="1010">
        <f t="shared" si="1"/>
        <v>679.8</v>
      </c>
      <c r="G21" s="1010">
        <f t="shared" si="1"/>
        <v>2590.9</v>
      </c>
      <c r="H21" s="1010">
        <f t="shared" si="1"/>
        <v>9335.9999999999982</v>
      </c>
      <c r="I21" s="1010">
        <f t="shared" si="1"/>
        <v>2722.5000000000005</v>
      </c>
      <c r="J21" s="1010">
        <f t="shared" si="1"/>
        <v>2085.8999999999996</v>
      </c>
      <c r="K21" s="1010">
        <f t="shared" si="1"/>
        <v>2456</v>
      </c>
      <c r="L21" s="1010">
        <f t="shared" si="1"/>
        <v>1466.9</v>
      </c>
      <c r="M21" s="1010">
        <f t="shared" si="1"/>
        <v>537.4</v>
      </c>
      <c r="N21" s="1010">
        <f t="shared" si="1"/>
        <v>7669.4000000000024</v>
      </c>
      <c r="O21" s="1010">
        <f t="shared" si="1"/>
        <v>7394.7999999999993</v>
      </c>
      <c r="P21" s="1010">
        <f t="shared" si="1"/>
        <v>2504.5</v>
      </c>
      <c r="Q21" s="1010">
        <f t="shared" si="1"/>
        <v>9702.2999999999975</v>
      </c>
      <c r="R21" s="1010">
        <f t="shared" si="1"/>
        <v>766.2</v>
      </c>
      <c r="S21" s="1010">
        <f t="shared" si="1"/>
        <v>1896.1</v>
      </c>
      <c r="T21" s="1010">
        <f t="shared" si="1"/>
        <v>103643.4</v>
      </c>
      <c r="U21" s="1009" t="s">
        <v>247</v>
      </c>
    </row>
    <row r="22" spans="1:21" x14ac:dyDescent="0.2">
      <c r="A22" s="981"/>
      <c r="B22" s="981"/>
      <c r="C22" s="981"/>
      <c r="D22" s="981"/>
      <c r="E22" s="981"/>
      <c r="F22" s="981"/>
      <c r="G22" s="981"/>
      <c r="H22" s="981"/>
      <c r="I22" s="981"/>
      <c r="J22" s="981"/>
      <c r="K22" s="981"/>
      <c r="L22" s="981"/>
      <c r="M22" s="981"/>
      <c r="N22" s="981"/>
      <c r="O22" s="981"/>
      <c r="P22" s="981"/>
      <c r="Q22" s="981"/>
      <c r="R22" s="981"/>
      <c r="S22" s="981"/>
      <c r="T22" s="981"/>
      <c r="U22" s="981"/>
    </row>
    <row r="23" spans="1:21" x14ac:dyDescent="0.2">
      <c r="A23" s="981"/>
      <c r="B23" s="981"/>
      <c r="C23" s="981"/>
      <c r="D23" s="981"/>
      <c r="E23" s="981"/>
      <c r="F23" s="981"/>
      <c r="G23" s="981"/>
      <c r="H23" s="981"/>
      <c r="I23" s="981"/>
      <c r="J23" s="981"/>
      <c r="K23" s="981"/>
      <c r="L23" s="981"/>
      <c r="M23" s="981"/>
      <c r="N23" s="981"/>
      <c r="O23" s="981"/>
      <c r="P23" s="981"/>
      <c r="Q23" s="981"/>
      <c r="R23" s="981"/>
      <c r="S23" s="981"/>
      <c r="T23" s="981"/>
      <c r="U23" s="981"/>
    </row>
    <row r="24" spans="1:21" x14ac:dyDescent="0.2">
      <c r="A24" s="999" t="s">
        <v>442</v>
      </c>
      <c r="B24" s="981"/>
      <c r="C24" s="981"/>
      <c r="D24" s="1000"/>
      <c r="E24" s="981"/>
      <c r="G24" s="981"/>
      <c r="H24" s="981"/>
      <c r="I24" s="981"/>
      <c r="J24" s="981"/>
      <c r="K24" s="981"/>
      <c r="L24" s="981"/>
      <c r="M24" s="981"/>
      <c r="N24" s="981"/>
      <c r="O24" s="981"/>
      <c r="P24" s="981"/>
      <c r="Q24" s="981"/>
      <c r="R24" s="981"/>
      <c r="S24" s="981"/>
      <c r="T24" s="1001" t="s">
        <v>220</v>
      </c>
      <c r="U24" s="981"/>
    </row>
    <row r="25" spans="1:21" x14ac:dyDescent="0.2">
      <c r="A25" s="981"/>
      <c r="B25" s="999"/>
      <c r="C25" s="1000"/>
      <c r="D25" s="1000"/>
      <c r="E25" s="981"/>
      <c r="F25" s="981"/>
      <c r="G25" s="981"/>
      <c r="H25" s="981"/>
      <c r="I25" s="981"/>
      <c r="J25" s="981"/>
      <c r="K25" s="981"/>
      <c r="L25" s="981"/>
      <c r="M25" s="981"/>
      <c r="N25" s="981"/>
      <c r="O25" s="981"/>
      <c r="P25" s="981"/>
      <c r="Q25" s="981"/>
      <c r="R25" s="981"/>
      <c r="S25" s="981"/>
      <c r="T25" s="981"/>
      <c r="U25" s="981"/>
    </row>
  </sheetData>
  <hyperlinks>
    <hyperlink ref="U2" location="INHALT!A1" display="INHALT!A1" xr:uid="{2A6FE6B0-82D2-420C-B0E5-AC32EAEB8BD4}"/>
  </hyperlinks>
  <pageMargins left="0.7" right="0.7" top="0.78740157499999996" bottom="0.78740157499999996" header="0.3" footer="0.3"/>
  <pageSetup paperSize="9" scale="3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sheetPr>
  <dimension ref="A1:P109"/>
  <sheetViews>
    <sheetView zoomScaleNormal="100" workbookViewId="0">
      <pane xSplit="2" ySplit="5" topLeftCell="C33" activePane="bottomRight" state="frozen"/>
      <selection activeCell="A80" sqref="A80:XFD80"/>
      <selection pane="topRight" activeCell="A80" sqref="A80:XFD80"/>
      <selection pane="bottomLeft" activeCell="A80" sqref="A80:XFD80"/>
      <selection pane="bottomRight" activeCell="M65" sqref="M65"/>
    </sheetView>
  </sheetViews>
  <sheetFormatPr baseColWidth="10" defaultColWidth="11.28515625" defaultRowHeight="12.75" x14ac:dyDescent="0.2"/>
  <cols>
    <col min="1" max="1" width="5.28515625" style="41" customWidth="1"/>
    <col min="2" max="2" width="22.7109375" style="41" customWidth="1"/>
    <col min="3" max="3" width="11.85546875" style="41" customWidth="1"/>
    <col min="4" max="4" width="9.42578125" style="41" customWidth="1"/>
    <col min="5" max="5" width="9.140625" style="41" bestFit="1" customWidth="1"/>
    <col min="6" max="6" width="8.28515625" style="41" bestFit="1" customWidth="1"/>
    <col min="7" max="7" width="12.42578125" style="41" customWidth="1"/>
    <col min="8" max="8" width="11.7109375" style="41" bestFit="1" customWidth="1"/>
    <col min="9" max="9" width="9.5703125" style="41" bestFit="1" customWidth="1"/>
    <col min="10" max="10" width="12.42578125" style="41" customWidth="1"/>
    <col min="11" max="11" width="12.140625" style="41" customWidth="1"/>
    <col min="12" max="12" width="9" style="41" customWidth="1"/>
    <col min="13" max="13" width="11.28515625" style="41" customWidth="1"/>
    <col min="14" max="14" width="10.85546875" style="41" customWidth="1"/>
    <col min="15" max="15" width="13.28515625" style="42" bestFit="1" customWidth="1"/>
    <col min="16" max="16" width="5.28515625" style="41" customWidth="1"/>
    <col min="17" max="16384" width="11.28515625" style="41"/>
  </cols>
  <sheetData>
    <row r="1" spans="1:16" x14ac:dyDescent="0.2">
      <c r="A1" s="1061">
        <v>44196</v>
      </c>
      <c r="B1" s="390"/>
      <c r="C1" s="390"/>
      <c r="D1" s="390"/>
      <c r="E1" s="390"/>
      <c r="F1" s="390"/>
      <c r="G1" s="390"/>
      <c r="H1" s="390"/>
      <c r="I1" s="390"/>
      <c r="J1" s="390"/>
      <c r="K1" s="390"/>
      <c r="L1" s="390"/>
      <c r="M1" s="390"/>
      <c r="N1" s="390"/>
      <c r="O1" s="437"/>
      <c r="P1" s="376"/>
    </row>
    <row r="2" spans="1:16" ht="15.75" x14ac:dyDescent="0.2">
      <c r="A2" s="438" t="str">
        <f>CONCATENATE("Bestand an Wohnungen und Wohngebäuden am ",CONCATENATE(DAY(A1),".",MONTH(A1),".",YEAR(A1))," (Fortschreibung)")</f>
        <v>Bestand an Wohnungen und Wohngebäuden am 31.12.2020 (Fortschreibung)</v>
      </c>
      <c r="B2" s="439"/>
      <c r="C2" s="439"/>
      <c r="D2" s="439"/>
      <c r="E2" s="439"/>
      <c r="F2" s="439"/>
      <c r="G2" s="440"/>
      <c r="H2" s="440"/>
      <c r="I2" s="440"/>
      <c r="J2" s="439"/>
      <c r="K2" s="439"/>
      <c r="L2" s="439"/>
      <c r="M2" s="439"/>
      <c r="N2" s="439"/>
      <c r="O2" s="441"/>
      <c r="P2" s="1070" t="str">
        <f>HYPERLINK("[Kleinräumige Statistik Daten Prototyp.xlsx]INHALT!A1","zum Inhaltsverzeichnis")</f>
        <v>zum Inhaltsverzeichnis</v>
      </c>
    </row>
    <row r="3" spans="1:16" x14ac:dyDescent="0.2">
      <c r="A3" s="390"/>
      <c r="B3" s="390"/>
      <c r="C3" s="390"/>
      <c r="D3" s="390"/>
      <c r="E3" s="390"/>
      <c r="F3" s="390"/>
      <c r="G3" s="390"/>
      <c r="H3" s="390"/>
      <c r="I3" s="390"/>
      <c r="J3" s="390"/>
      <c r="K3" s="390"/>
      <c r="L3" s="390"/>
      <c r="M3" s="390"/>
      <c r="N3" s="390"/>
      <c r="O3" s="390"/>
      <c r="P3" s="390"/>
    </row>
    <row r="4" spans="1:16" ht="63.75" x14ac:dyDescent="0.2">
      <c r="A4" s="442" t="s">
        <v>106</v>
      </c>
      <c r="B4" s="443" t="s">
        <v>15</v>
      </c>
      <c r="C4" s="444" t="s">
        <v>30</v>
      </c>
      <c r="D4" s="445" t="s">
        <v>31</v>
      </c>
      <c r="E4" s="445" t="s">
        <v>215</v>
      </c>
      <c r="F4" s="445" t="s">
        <v>32</v>
      </c>
      <c r="G4" s="445" t="s">
        <v>294</v>
      </c>
      <c r="H4" s="445" t="s">
        <v>297</v>
      </c>
      <c r="I4" s="445" t="s">
        <v>33</v>
      </c>
      <c r="J4" s="445" t="s">
        <v>34</v>
      </c>
      <c r="K4" s="445" t="s">
        <v>328</v>
      </c>
      <c r="L4" s="445" t="s">
        <v>35</v>
      </c>
      <c r="M4" s="445" t="s">
        <v>36</v>
      </c>
      <c r="N4" s="445" t="s">
        <v>493</v>
      </c>
      <c r="O4" s="471" t="s">
        <v>295</v>
      </c>
      <c r="P4" s="474" t="s">
        <v>106</v>
      </c>
    </row>
    <row r="5" spans="1:16" ht="13.15" customHeight="1" x14ac:dyDescent="0.2">
      <c r="A5" s="446"/>
      <c r="B5" s="447"/>
      <c r="C5" s="534" t="s">
        <v>224</v>
      </c>
      <c r="D5" s="534" t="s">
        <v>224</v>
      </c>
      <c r="E5" s="534" t="s">
        <v>224</v>
      </c>
      <c r="F5" s="534" t="s">
        <v>224</v>
      </c>
      <c r="G5" s="535" t="s">
        <v>293</v>
      </c>
      <c r="H5" s="535" t="s">
        <v>224</v>
      </c>
      <c r="I5" s="535" t="s">
        <v>224</v>
      </c>
      <c r="J5" s="535" t="s">
        <v>293</v>
      </c>
      <c r="K5" s="535" t="s">
        <v>224</v>
      </c>
      <c r="L5" s="535" t="s">
        <v>224</v>
      </c>
      <c r="M5" s="535" t="s">
        <v>293</v>
      </c>
      <c r="N5" s="535" t="s">
        <v>224</v>
      </c>
      <c r="O5" s="536" t="s">
        <v>249</v>
      </c>
      <c r="P5" s="475"/>
    </row>
    <row r="6" spans="1:16" ht="12" customHeight="1" x14ac:dyDescent="0.2">
      <c r="A6" s="448"/>
      <c r="B6" s="448"/>
      <c r="C6" s="448"/>
      <c r="D6" s="448"/>
      <c r="E6" s="448"/>
      <c r="F6" s="448"/>
      <c r="G6" s="448"/>
      <c r="H6" s="448"/>
      <c r="I6" s="448"/>
      <c r="J6" s="448"/>
      <c r="K6" s="448"/>
      <c r="L6" s="448"/>
      <c r="M6" s="448"/>
      <c r="N6" s="448"/>
      <c r="O6" s="478"/>
      <c r="P6" s="448"/>
    </row>
    <row r="7" spans="1:16" x14ac:dyDescent="0.2">
      <c r="A7" s="383">
        <v>10</v>
      </c>
      <c r="B7" s="61" t="s">
        <v>37</v>
      </c>
      <c r="C7" s="473">
        <v>33</v>
      </c>
      <c r="D7" s="449">
        <v>30</v>
      </c>
      <c r="E7" s="449">
        <v>378</v>
      </c>
      <c r="F7" s="449">
        <v>1188</v>
      </c>
      <c r="G7" s="449">
        <v>23327</v>
      </c>
      <c r="H7" s="450">
        <v>11.454545454545455</v>
      </c>
      <c r="I7" s="450">
        <v>3.1428571428571428</v>
      </c>
      <c r="J7" s="449">
        <v>61.711640211640209</v>
      </c>
      <c r="K7" s="450">
        <v>65.172413793103445</v>
      </c>
      <c r="L7" s="450">
        <v>2.0482758620689654</v>
      </c>
      <c r="M7" s="481">
        <v>40.218965517241379</v>
      </c>
      <c r="N7" s="69">
        <v>580</v>
      </c>
      <c r="O7" s="479">
        <v>1.5343915343915344</v>
      </c>
      <c r="P7" s="476">
        <v>10</v>
      </c>
    </row>
    <row r="8" spans="1:16" x14ac:dyDescent="0.2">
      <c r="A8" s="383">
        <v>11</v>
      </c>
      <c r="B8" s="61" t="s">
        <v>38</v>
      </c>
      <c r="C8" s="473">
        <v>185</v>
      </c>
      <c r="D8" s="449">
        <v>126</v>
      </c>
      <c r="E8" s="449">
        <v>911</v>
      </c>
      <c r="F8" s="449">
        <v>2188</v>
      </c>
      <c r="G8" s="449">
        <v>46677</v>
      </c>
      <c r="H8" s="450">
        <v>4.9243243243243242</v>
      </c>
      <c r="I8" s="450">
        <v>2.4017563117453347</v>
      </c>
      <c r="J8" s="449">
        <v>51.237102085620201</v>
      </c>
      <c r="K8" s="450">
        <v>67.232472324723247</v>
      </c>
      <c r="L8" s="450">
        <v>1.6147601476014761</v>
      </c>
      <c r="M8" s="481">
        <v>34.4479704797048</v>
      </c>
      <c r="N8" s="69">
        <v>1355</v>
      </c>
      <c r="O8" s="479">
        <v>1.4873765093304061</v>
      </c>
      <c r="P8" s="476">
        <v>11</v>
      </c>
    </row>
    <row r="9" spans="1:16" x14ac:dyDescent="0.2">
      <c r="A9" s="383">
        <v>12</v>
      </c>
      <c r="B9" s="61" t="s">
        <v>90</v>
      </c>
      <c r="C9" s="473">
        <v>283</v>
      </c>
      <c r="D9" s="449">
        <v>207</v>
      </c>
      <c r="E9" s="449">
        <v>1596</v>
      </c>
      <c r="F9" s="449">
        <v>4576</v>
      </c>
      <c r="G9" s="449">
        <v>104090</v>
      </c>
      <c r="H9" s="450">
        <v>5.6395759717314489</v>
      </c>
      <c r="I9" s="450">
        <v>2.8671679197994986</v>
      </c>
      <c r="J9" s="449">
        <v>65.219298245614041</v>
      </c>
      <c r="K9" s="450">
        <v>59.441340782122907</v>
      </c>
      <c r="L9" s="450">
        <v>1.7042830540037244</v>
      </c>
      <c r="M9" s="481">
        <v>38.767225325884546</v>
      </c>
      <c r="N9" s="69">
        <v>2685</v>
      </c>
      <c r="O9" s="479">
        <v>1.6823308270676691</v>
      </c>
      <c r="P9" s="476">
        <v>12</v>
      </c>
    </row>
    <row r="10" spans="1:16" x14ac:dyDescent="0.2">
      <c r="A10" s="383">
        <v>13</v>
      </c>
      <c r="B10" s="61" t="s">
        <v>39</v>
      </c>
      <c r="C10" s="473">
        <v>80</v>
      </c>
      <c r="D10" s="449">
        <v>32</v>
      </c>
      <c r="E10" s="449">
        <v>284</v>
      </c>
      <c r="F10" s="449">
        <v>862</v>
      </c>
      <c r="G10" s="449">
        <v>18871</v>
      </c>
      <c r="H10" s="450">
        <v>3.55</v>
      </c>
      <c r="I10" s="450">
        <v>3.035211267605634</v>
      </c>
      <c r="J10" s="449">
        <v>66.447183098591552</v>
      </c>
      <c r="K10" s="450">
        <v>60.425531914893618</v>
      </c>
      <c r="L10" s="450">
        <v>1.8340425531914895</v>
      </c>
      <c r="M10" s="481">
        <v>40.151063829787233</v>
      </c>
      <c r="N10" s="69">
        <v>470</v>
      </c>
      <c r="O10" s="479">
        <v>1.6549295774647887</v>
      </c>
      <c r="P10" s="476">
        <v>13</v>
      </c>
    </row>
    <row r="11" spans="1:16" x14ac:dyDescent="0.2">
      <c r="A11" s="383">
        <v>14</v>
      </c>
      <c r="B11" s="61" t="s">
        <v>40</v>
      </c>
      <c r="C11" s="473">
        <v>409</v>
      </c>
      <c r="D11" s="449">
        <v>336</v>
      </c>
      <c r="E11" s="449">
        <v>1942</v>
      </c>
      <c r="F11" s="449">
        <v>6121</v>
      </c>
      <c r="G11" s="449">
        <v>127016</v>
      </c>
      <c r="H11" s="450">
        <v>4.7481662591687037</v>
      </c>
      <c r="I11" s="450">
        <v>3.1519052523171989</v>
      </c>
      <c r="J11" s="449">
        <v>65.404737384140063</v>
      </c>
      <c r="K11" s="450">
        <v>65.830508474576263</v>
      </c>
      <c r="L11" s="450">
        <v>2.074915254237288</v>
      </c>
      <c r="M11" s="481">
        <v>43.056271186440675</v>
      </c>
      <c r="N11" s="69">
        <v>2950</v>
      </c>
      <c r="O11" s="479">
        <v>1.5190525231719876</v>
      </c>
      <c r="P11" s="476">
        <v>14</v>
      </c>
    </row>
    <row r="12" spans="1:16" x14ac:dyDescent="0.2">
      <c r="A12" s="383">
        <v>15</v>
      </c>
      <c r="B12" s="61" t="s">
        <v>41</v>
      </c>
      <c r="C12" s="473">
        <v>408</v>
      </c>
      <c r="D12" s="449">
        <v>398</v>
      </c>
      <c r="E12" s="449">
        <v>557</v>
      </c>
      <c r="F12" s="449">
        <v>3039</v>
      </c>
      <c r="G12" s="449">
        <v>71882</v>
      </c>
      <c r="H12" s="450">
        <v>1.3651960784313726</v>
      </c>
      <c r="I12" s="450">
        <v>5.4560143626570916</v>
      </c>
      <c r="J12" s="449">
        <v>129.05206463195691</v>
      </c>
      <c r="K12" s="450">
        <v>46.224066390041493</v>
      </c>
      <c r="L12" s="450">
        <v>2.5219917012448132</v>
      </c>
      <c r="M12" s="481">
        <v>59.653112033195022</v>
      </c>
      <c r="N12" s="69">
        <v>1205</v>
      </c>
      <c r="O12" s="479">
        <v>2.1633752244165172</v>
      </c>
      <c r="P12" s="476">
        <v>15</v>
      </c>
    </row>
    <row r="13" spans="1:16" x14ac:dyDescent="0.2">
      <c r="A13" s="383">
        <v>16</v>
      </c>
      <c r="B13" s="61" t="s">
        <v>99</v>
      </c>
      <c r="C13" s="473">
        <v>835</v>
      </c>
      <c r="D13" s="449">
        <v>827</v>
      </c>
      <c r="E13" s="449">
        <v>1566</v>
      </c>
      <c r="F13" s="449">
        <v>7007</v>
      </c>
      <c r="G13" s="449">
        <v>156679</v>
      </c>
      <c r="H13" s="450">
        <v>1.8754491017964072</v>
      </c>
      <c r="I13" s="450">
        <v>4.4744572158365266</v>
      </c>
      <c r="J13" s="449">
        <v>100.05044699872286</v>
      </c>
      <c r="K13" s="450">
        <v>51.513157894736835</v>
      </c>
      <c r="L13" s="450">
        <v>2.3049342105263158</v>
      </c>
      <c r="M13" s="481">
        <v>51.539144736842104</v>
      </c>
      <c r="N13" s="69">
        <v>3040</v>
      </c>
      <c r="O13" s="479">
        <v>1.9412515964240102</v>
      </c>
      <c r="P13" s="476">
        <v>16</v>
      </c>
    </row>
    <row r="14" spans="1:16" x14ac:dyDescent="0.2">
      <c r="A14" s="383">
        <v>17</v>
      </c>
      <c r="B14" s="61" t="s">
        <v>42</v>
      </c>
      <c r="C14" s="473">
        <v>644</v>
      </c>
      <c r="D14" s="449">
        <v>635</v>
      </c>
      <c r="E14" s="449">
        <v>1975</v>
      </c>
      <c r="F14" s="449">
        <v>6963</v>
      </c>
      <c r="G14" s="449">
        <v>149718</v>
      </c>
      <c r="H14" s="450">
        <v>3.0667701863354035</v>
      </c>
      <c r="I14" s="450">
        <v>3.5255696202531643</v>
      </c>
      <c r="J14" s="449">
        <v>75.806582278481017</v>
      </c>
      <c r="K14" s="450">
        <v>48.585485854858554</v>
      </c>
      <c r="L14" s="450">
        <v>1.7129151291512914</v>
      </c>
      <c r="M14" s="481">
        <v>36.830996309963098</v>
      </c>
      <c r="N14" s="69">
        <v>4065</v>
      </c>
      <c r="O14" s="479">
        <v>2.0582278481012657</v>
      </c>
      <c r="P14" s="476">
        <v>17</v>
      </c>
    </row>
    <row r="15" spans="1:16" x14ac:dyDescent="0.2">
      <c r="A15" s="383">
        <v>21</v>
      </c>
      <c r="B15" s="61" t="s">
        <v>43</v>
      </c>
      <c r="C15" s="473">
        <v>332</v>
      </c>
      <c r="D15" s="449">
        <v>313</v>
      </c>
      <c r="E15" s="449">
        <v>1002</v>
      </c>
      <c r="F15" s="449">
        <v>3732</v>
      </c>
      <c r="G15" s="449">
        <v>81303</v>
      </c>
      <c r="H15" s="450">
        <v>3.0180722891566263</v>
      </c>
      <c r="I15" s="450">
        <v>3.7245508982035926</v>
      </c>
      <c r="J15" s="449">
        <v>81.140718562874255</v>
      </c>
      <c r="K15" s="450">
        <v>53.87096774193548</v>
      </c>
      <c r="L15" s="450">
        <v>2.0064516129032257</v>
      </c>
      <c r="M15" s="481">
        <v>43.711290322580645</v>
      </c>
      <c r="N15" s="69">
        <v>1860</v>
      </c>
      <c r="O15" s="479">
        <v>1.8562874251497006</v>
      </c>
      <c r="P15" s="476">
        <v>21</v>
      </c>
    </row>
    <row r="16" spans="1:16" x14ac:dyDescent="0.2">
      <c r="A16" s="383">
        <v>22</v>
      </c>
      <c r="B16" s="61" t="s">
        <v>44</v>
      </c>
      <c r="C16" s="473">
        <v>247</v>
      </c>
      <c r="D16" s="449">
        <v>233</v>
      </c>
      <c r="E16" s="449">
        <v>875</v>
      </c>
      <c r="F16" s="449">
        <v>3041</v>
      </c>
      <c r="G16" s="449">
        <v>64172</v>
      </c>
      <c r="H16" s="450">
        <v>3.5425101214574899</v>
      </c>
      <c r="I16" s="450">
        <v>3.4754285714285715</v>
      </c>
      <c r="J16" s="449">
        <v>73.33942857142857</v>
      </c>
      <c r="K16" s="450">
        <v>48.882681564245814</v>
      </c>
      <c r="L16" s="450">
        <v>1.6988826815642457</v>
      </c>
      <c r="M16" s="481">
        <v>35.850279329608938</v>
      </c>
      <c r="N16" s="69">
        <v>1790</v>
      </c>
      <c r="O16" s="479">
        <v>2.0457142857142858</v>
      </c>
      <c r="P16" s="476">
        <v>22</v>
      </c>
    </row>
    <row r="17" spans="1:16" x14ac:dyDescent="0.2">
      <c r="A17" s="383">
        <v>23</v>
      </c>
      <c r="B17" s="61" t="s">
        <v>45</v>
      </c>
      <c r="C17" s="473">
        <v>115</v>
      </c>
      <c r="D17" s="449">
        <v>111</v>
      </c>
      <c r="E17" s="449">
        <v>1558</v>
      </c>
      <c r="F17" s="449">
        <v>5103</v>
      </c>
      <c r="G17" s="449">
        <v>102414</v>
      </c>
      <c r="H17" s="450">
        <v>13.547826086956523</v>
      </c>
      <c r="I17" s="450">
        <v>3.2753530166880616</v>
      </c>
      <c r="J17" s="449">
        <v>65.734274711168169</v>
      </c>
      <c r="K17" s="450">
        <v>46.576980568011962</v>
      </c>
      <c r="L17" s="450">
        <v>1.525560538116592</v>
      </c>
      <c r="M17" s="481">
        <v>30.617040358744394</v>
      </c>
      <c r="N17" s="69">
        <v>3345</v>
      </c>
      <c r="O17" s="479">
        <v>2.1469833119383823</v>
      </c>
      <c r="P17" s="476">
        <v>23</v>
      </c>
    </row>
    <row r="18" spans="1:16" x14ac:dyDescent="0.2">
      <c r="A18" s="383">
        <v>24</v>
      </c>
      <c r="B18" s="61" t="s">
        <v>46</v>
      </c>
      <c r="C18" s="473">
        <v>536</v>
      </c>
      <c r="D18" s="449">
        <v>525</v>
      </c>
      <c r="E18" s="449">
        <v>3117</v>
      </c>
      <c r="F18" s="449">
        <v>10771</v>
      </c>
      <c r="G18" s="449">
        <v>211757</v>
      </c>
      <c r="H18" s="450">
        <v>5.8152985074626864</v>
      </c>
      <c r="I18" s="450">
        <v>3.4555662495989732</v>
      </c>
      <c r="J18" s="449">
        <v>67.936156560795638</v>
      </c>
      <c r="K18" s="450">
        <v>46.872180451127818</v>
      </c>
      <c r="L18" s="450">
        <v>1.6196992481203007</v>
      </c>
      <c r="M18" s="481">
        <v>31.843157894736841</v>
      </c>
      <c r="N18" s="69">
        <v>6650</v>
      </c>
      <c r="O18" s="479">
        <v>2.1334616618543469</v>
      </c>
      <c r="P18" s="476">
        <v>24</v>
      </c>
    </row>
    <row r="19" spans="1:16" x14ac:dyDescent="0.2">
      <c r="A19" s="383">
        <v>25</v>
      </c>
      <c r="B19" s="61" t="s">
        <v>180</v>
      </c>
      <c r="C19" s="473">
        <v>120</v>
      </c>
      <c r="D19" s="449">
        <v>114</v>
      </c>
      <c r="E19" s="449">
        <v>930</v>
      </c>
      <c r="F19" s="449">
        <v>2616</v>
      </c>
      <c r="G19" s="449">
        <v>58360</v>
      </c>
      <c r="H19" s="450">
        <v>7.75</v>
      </c>
      <c r="I19" s="450">
        <v>2.8129032258064517</v>
      </c>
      <c r="J19" s="449">
        <v>62.752688172043008</v>
      </c>
      <c r="K19" s="450">
        <v>48.947368421052637</v>
      </c>
      <c r="L19" s="450">
        <v>1.3768421052631579</v>
      </c>
      <c r="M19" s="481">
        <v>30.715789473684211</v>
      </c>
      <c r="N19" s="69">
        <v>1900</v>
      </c>
      <c r="O19" s="479">
        <v>2.043010752688172</v>
      </c>
      <c r="P19" s="476">
        <v>25</v>
      </c>
    </row>
    <row r="20" spans="1:16" x14ac:dyDescent="0.2">
      <c r="A20" s="383">
        <v>26</v>
      </c>
      <c r="B20" s="61" t="s">
        <v>164</v>
      </c>
      <c r="C20" s="473">
        <v>115</v>
      </c>
      <c r="D20" s="449">
        <v>113</v>
      </c>
      <c r="E20" s="449">
        <v>1217</v>
      </c>
      <c r="F20" s="449">
        <v>3537</v>
      </c>
      <c r="G20" s="449">
        <v>81009</v>
      </c>
      <c r="H20" s="450">
        <v>10.582608695652175</v>
      </c>
      <c r="I20" s="450">
        <v>2.9063270336894003</v>
      </c>
      <c r="J20" s="449">
        <v>66.564502875924404</v>
      </c>
      <c r="K20" s="450">
        <v>45.580524344569291</v>
      </c>
      <c r="L20" s="450">
        <v>1.3247191011235955</v>
      </c>
      <c r="M20" s="481">
        <v>30.340449438202246</v>
      </c>
      <c r="N20" s="69">
        <v>2670</v>
      </c>
      <c r="O20" s="479">
        <v>2.1939194741166803</v>
      </c>
      <c r="P20" s="476">
        <v>26</v>
      </c>
    </row>
    <row r="21" spans="1:16" x14ac:dyDescent="0.2">
      <c r="A21" s="383">
        <v>31</v>
      </c>
      <c r="B21" s="61" t="s">
        <v>47</v>
      </c>
      <c r="C21" s="473">
        <v>640</v>
      </c>
      <c r="D21" s="449">
        <v>623</v>
      </c>
      <c r="E21" s="449">
        <v>2084</v>
      </c>
      <c r="F21" s="449">
        <v>7457</v>
      </c>
      <c r="G21" s="449">
        <v>156933</v>
      </c>
      <c r="H21" s="450">
        <v>3.2562500000000001</v>
      </c>
      <c r="I21" s="450">
        <v>3.5782149712092131</v>
      </c>
      <c r="J21" s="449">
        <v>75.303742802303262</v>
      </c>
      <c r="K21" s="450">
        <v>50.829268292682926</v>
      </c>
      <c r="L21" s="450">
        <v>1.8187804878048781</v>
      </c>
      <c r="M21" s="481">
        <v>38.276341463414632</v>
      </c>
      <c r="N21" s="69">
        <v>4100</v>
      </c>
      <c r="O21" s="479">
        <v>1.9673704414587332</v>
      </c>
      <c r="P21" s="476">
        <v>31</v>
      </c>
    </row>
    <row r="22" spans="1:16" x14ac:dyDescent="0.2">
      <c r="A22" s="383">
        <v>32</v>
      </c>
      <c r="B22" s="61" t="s">
        <v>48</v>
      </c>
      <c r="C22" s="473">
        <v>722</v>
      </c>
      <c r="D22" s="449">
        <v>698</v>
      </c>
      <c r="E22" s="449">
        <v>3459</v>
      </c>
      <c r="F22" s="449">
        <v>10640</v>
      </c>
      <c r="G22" s="449">
        <v>233603</v>
      </c>
      <c r="H22" s="450">
        <v>4.7908587257617725</v>
      </c>
      <c r="I22" s="450">
        <v>3.0760335357039605</v>
      </c>
      <c r="J22" s="449">
        <v>67.534836657993637</v>
      </c>
      <c r="K22" s="450">
        <v>56.016194331983804</v>
      </c>
      <c r="L22" s="450">
        <v>1.7230769230769232</v>
      </c>
      <c r="M22" s="481">
        <v>37.830445344129558</v>
      </c>
      <c r="N22" s="69">
        <v>6175</v>
      </c>
      <c r="O22" s="479">
        <v>1.7851980341139058</v>
      </c>
      <c r="P22" s="476">
        <v>32</v>
      </c>
    </row>
    <row r="23" spans="1:16" x14ac:dyDescent="0.2">
      <c r="A23" s="383">
        <v>33</v>
      </c>
      <c r="B23" s="61" t="s">
        <v>181</v>
      </c>
      <c r="C23" s="473">
        <v>18</v>
      </c>
      <c r="D23" s="449">
        <v>16</v>
      </c>
      <c r="E23" s="449">
        <v>25</v>
      </c>
      <c r="F23" s="449">
        <v>120</v>
      </c>
      <c r="G23" s="449">
        <v>2524</v>
      </c>
      <c r="H23" s="450">
        <v>1.3888888888888888</v>
      </c>
      <c r="I23" s="450">
        <v>4.8</v>
      </c>
      <c r="J23" s="449">
        <v>100.96</v>
      </c>
      <c r="K23" s="450">
        <v>29.411764705882355</v>
      </c>
      <c r="L23" s="450">
        <v>1.411764705882353</v>
      </c>
      <c r="M23" s="481">
        <v>29.694117647058825</v>
      </c>
      <c r="N23" s="69">
        <v>85</v>
      </c>
      <c r="O23" s="479">
        <v>3.4</v>
      </c>
      <c r="P23" s="476">
        <v>33</v>
      </c>
    </row>
    <row r="24" spans="1:16" x14ac:dyDescent="0.2">
      <c r="A24" s="383">
        <v>34</v>
      </c>
      <c r="B24" s="61" t="s">
        <v>49</v>
      </c>
      <c r="C24" s="473">
        <v>1000</v>
      </c>
      <c r="D24" s="449">
        <v>985</v>
      </c>
      <c r="E24" s="449">
        <v>2375</v>
      </c>
      <c r="F24" s="449">
        <v>9632</v>
      </c>
      <c r="G24" s="449">
        <v>201324</v>
      </c>
      <c r="H24" s="450">
        <v>2.375</v>
      </c>
      <c r="I24" s="450">
        <v>4.0555789473684207</v>
      </c>
      <c r="J24" s="449">
        <v>84.768000000000001</v>
      </c>
      <c r="K24" s="450">
        <v>50.91103965702036</v>
      </c>
      <c r="L24" s="450">
        <v>2.0647374062165058</v>
      </c>
      <c r="M24" s="481">
        <v>43.156270096463025</v>
      </c>
      <c r="N24" s="69">
        <v>4665</v>
      </c>
      <c r="O24" s="479">
        <v>1.9642105263157894</v>
      </c>
      <c r="P24" s="476">
        <v>34</v>
      </c>
    </row>
    <row r="25" spans="1:16" x14ac:dyDescent="0.2">
      <c r="A25" s="383">
        <v>35</v>
      </c>
      <c r="B25" s="61" t="s">
        <v>91</v>
      </c>
      <c r="C25" s="473">
        <v>446</v>
      </c>
      <c r="D25" s="449">
        <v>428</v>
      </c>
      <c r="E25" s="449">
        <v>1559</v>
      </c>
      <c r="F25" s="449">
        <v>4994</v>
      </c>
      <c r="G25" s="449">
        <v>103231</v>
      </c>
      <c r="H25" s="450">
        <v>3.4955156950672648</v>
      </c>
      <c r="I25" s="450">
        <v>3.2033354714560618</v>
      </c>
      <c r="J25" s="449">
        <v>66.216164207825528</v>
      </c>
      <c r="K25" s="450">
        <v>52.053422370617696</v>
      </c>
      <c r="L25" s="450">
        <v>1.6674457429048415</v>
      </c>
      <c r="M25" s="481">
        <v>34.467779632721204</v>
      </c>
      <c r="N25" s="69">
        <v>2995</v>
      </c>
      <c r="O25" s="479">
        <v>1.9211032713277743</v>
      </c>
      <c r="P25" s="476">
        <v>35</v>
      </c>
    </row>
    <row r="26" spans="1:16" x14ac:dyDescent="0.2">
      <c r="A26" s="383">
        <v>36</v>
      </c>
      <c r="B26" s="61" t="s">
        <v>50</v>
      </c>
      <c r="C26" s="473">
        <v>531</v>
      </c>
      <c r="D26" s="449">
        <v>520</v>
      </c>
      <c r="E26" s="449">
        <v>1863</v>
      </c>
      <c r="F26" s="449">
        <v>6786</v>
      </c>
      <c r="G26" s="449">
        <v>138462</v>
      </c>
      <c r="H26" s="450">
        <v>3.5084745762711864</v>
      </c>
      <c r="I26" s="450">
        <v>3.6425120772946862</v>
      </c>
      <c r="J26" s="449">
        <v>74.322061191626403</v>
      </c>
      <c r="K26" s="450">
        <v>46.343283582089548</v>
      </c>
      <c r="L26" s="450">
        <v>1.6880597014925374</v>
      </c>
      <c r="M26" s="481">
        <v>34.443283582089549</v>
      </c>
      <c r="N26" s="69">
        <v>4020</v>
      </c>
      <c r="O26" s="479">
        <v>2.1578099838969402</v>
      </c>
      <c r="P26" s="476">
        <v>36</v>
      </c>
    </row>
    <row r="27" spans="1:16" x14ac:dyDescent="0.2">
      <c r="A27" s="383">
        <v>41</v>
      </c>
      <c r="B27" s="61" t="s">
        <v>51</v>
      </c>
      <c r="C27" s="473">
        <v>835</v>
      </c>
      <c r="D27" s="449">
        <v>823</v>
      </c>
      <c r="E27" s="449">
        <v>1585</v>
      </c>
      <c r="F27" s="449">
        <v>7159</v>
      </c>
      <c r="G27" s="449">
        <v>154649</v>
      </c>
      <c r="H27" s="450">
        <v>1.8982035928143712</v>
      </c>
      <c r="I27" s="450">
        <v>4.5167192429022078</v>
      </c>
      <c r="J27" s="449">
        <v>97.570347003154581</v>
      </c>
      <c r="K27" s="450">
        <v>47.957639939485631</v>
      </c>
      <c r="L27" s="450">
        <v>2.1661119515885021</v>
      </c>
      <c r="M27" s="481">
        <v>46.792435703479576</v>
      </c>
      <c r="N27" s="69">
        <v>3305</v>
      </c>
      <c r="O27" s="479">
        <v>2.085173501577287</v>
      </c>
      <c r="P27" s="476">
        <v>41</v>
      </c>
    </row>
    <row r="28" spans="1:16" x14ac:dyDescent="0.2">
      <c r="A28" s="383">
        <v>42</v>
      </c>
      <c r="B28" s="61" t="s">
        <v>52</v>
      </c>
      <c r="C28" s="473">
        <v>961</v>
      </c>
      <c r="D28" s="449">
        <v>956</v>
      </c>
      <c r="E28" s="449">
        <v>1778</v>
      </c>
      <c r="F28" s="449">
        <v>8166</v>
      </c>
      <c r="G28" s="449">
        <v>170462</v>
      </c>
      <c r="H28" s="450">
        <v>1.8501560874089491</v>
      </c>
      <c r="I28" s="450">
        <v>4.5928008998875143</v>
      </c>
      <c r="J28" s="449">
        <v>95.872890888638921</v>
      </c>
      <c r="K28" s="450">
        <v>51.23919308357349</v>
      </c>
      <c r="L28" s="450">
        <v>2.3533141210374642</v>
      </c>
      <c r="M28" s="481">
        <v>49.124495677233426</v>
      </c>
      <c r="N28" s="69">
        <v>3470</v>
      </c>
      <c r="O28" s="479">
        <v>1.951631046119235</v>
      </c>
      <c r="P28" s="476">
        <v>42</v>
      </c>
    </row>
    <row r="29" spans="1:16" x14ac:dyDescent="0.2">
      <c r="A29" s="383">
        <v>43</v>
      </c>
      <c r="B29" s="61" t="s">
        <v>53</v>
      </c>
      <c r="C29" s="473">
        <v>815</v>
      </c>
      <c r="D29" s="449">
        <v>796</v>
      </c>
      <c r="E29" s="449">
        <v>3124</v>
      </c>
      <c r="F29" s="449">
        <v>10928</v>
      </c>
      <c r="G29" s="449">
        <v>227316</v>
      </c>
      <c r="H29" s="450">
        <v>3.8331288343558283</v>
      </c>
      <c r="I29" s="450">
        <v>3.498079385403329</v>
      </c>
      <c r="J29" s="449">
        <v>72.764404609475037</v>
      </c>
      <c r="K29" s="450">
        <v>52.023313905079107</v>
      </c>
      <c r="L29" s="450">
        <v>1.8198168193172357</v>
      </c>
      <c r="M29" s="481">
        <v>37.854454621149046</v>
      </c>
      <c r="N29" s="69">
        <v>6005</v>
      </c>
      <c r="O29" s="479">
        <v>1.9222151088348272</v>
      </c>
      <c r="P29" s="476">
        <v>43</v>
      </c>
    </row>
    <row r="30" spans="1:16" x14ac:dyDescent="0.2">
      <c r="A30" s="383">
        <v>44</v>
      </c>
      <c r="B30" s="61" t="s">
        <v>54</v>
      </c>
      <c r="C30" s="473">
        <v>573</v>
      </c>
      <c r="D30" s="449">
        <v>567</v>
      </c>
      <c r="E30" s="449">
        <v>1739</v>
      </c>
      <c r="F30" s="449">
        <v>6435</v>
      </c>
      <c r="G30" s="449">
        <v>147246</v>
      </c>
      <c r="H30" s="450">
        <v>3.0349040139616057</v>
      </c>
      <c r="I30" s="450">
        <v>3.7004025301897641</v>
      </c>
      <c r="J30" s="449">
        <v>84.672800460034509</v>
      </c>
      <c r="K30" s="450">
        <v>40.254629629629626</v>
      </c>
      <c r="L30" s="450">
        <v>1.4895833333333333</v>
      </c>
      <c r="M30" s="481">
        <v>34.084722222222226</v>
      </c>
      <c r="N30" s="69">
        <v>4320</v>
      </c>
      <c r="O30" s="479">
        <v>2.4841863139735478</v>
      </c>
      <c r="P30" s="476">
        <v>44</v>
      </c>
    </row>
    <row r="31" spans="1:16" x14ac:dyDescent="0.2">
      <c r="A31" s="383">
        <v>45</v>
      </c>
      <c r="B31" s="61" t="s">
        <v>55</v>
      </c>
      <c r="C31" s="473">
        <v>52</v>
      </c>
      <c r="D31" s="449">
        <v>18</v>
      </c>
      <c r="E31" s="449">
        <v>87</v>
      </c>
      <c r="F31" s="449">
        <v>317</v>
      </c>
      <c r="G31" s="449">
        <v>7659</v>
      </c>
      <c r="H31" s="450">
        <v>1.6730769230769231</v>
      </c>
      <c r="I31" s="450">
        <v>3.6436781609195403</v>
      </c>
      <c r="J31" s="449">
        <v>88.034482758620683</v>
      </c>
      <c r="K31" s="450">
        <v>30.526315789473685</v>
      </c>
      <c r="L31" s="450">
        <v>1.1122807017543859</v>
      </c>
      <c r="M31" s="481">
        <v>26.873684210526317</v>
      </c>
      <c r="N31" s="69">
        <v>285</v>
      </c>
      <c r="O31" s="479">
        <v>3.2758620689655173</v>
      </c>
      <c r="P31" s="476">
        <v>45</v>
      </c>
    </row>
    <row r="32" spans="1:16" x14ac:dyDescent="0.2">
      <c r="A32" s="383">
        <v>46</v>
      </c>
      <c r="B32" s="61" t="s">
        <v>56</v>
      </c>
      <c r="C32" s="473">
        <v>219</v>
      </c>
      <c r="D32" s="449">
        <v>216</v>
      </c>
      <c r="E32" s="449">
        <v>372</v>
      </c>
      <c r="F32" s="449">
        <v>1578</v>
      </c>
      <c r="G32" s="449">
        <v>35232</v>
      </c>
      <c r="H32" s="450">
        <v>1.6986301369863013</v>
      </c>
      <c r="I32" s="450">
        <v>4.241935483870968</v>
      </c>
      <c r="J32" s="449">
        <v>94.709677419354833</v>
      </c>
      <c r="K32" s="450">
        <v>38.952879581151834</v>
      </c>
      <c r="L32" s="450">
        <v>1.6523560209424084</v>
      </c>
      <c r="M32" s="481">
        <v>36.892146596858638</v>
      </c>
      <c r="N32" s="69">
        <v>955</v>
      </c>
      <c r="O32" s="479">
        <v>2.567204301075269</v>
      </c>
      <c r="P32" s="476">
        <v>46</v>
      </c>
    </row>
    <row r="33" spans="1:16" x14ac:dyDescent="0.2">
      <c r="A33" s="383">
        <v>47</v>
      </c>
      <c r="B33" s="61" t="s">
        <v>57</v>
      </c>
      <c r="C33" s="473">
        <v>310</v>
      </c>
      <c r="D33" s="449">
        <v>307</v>
      </c>
      <c r="E33" s="449">
        <v>383</v>
      </c>
      <c r="F33" s="449">
        <v>2067</v>
      </c>
      <c r="G33" s="449">
        <v>47369</v>
      </c>
      <c r="H33" s="450">
        <v>1.235483870967742</v>
      </c>
      <c r="I33" s="450">
        <v>5.3968668407310707</v>
      </c>
      <c r="J33" s="449">
        <v>123.67885117493472</v>
      </c>
      <c r="K33" s="450">
        <v>41.630434782608695</v>
      </c>
      <c r="L33" s="450">
        <v>2.2467391304347828</v>
      </c>
      <c r="M33" s="481">
        <v>51.48804347826087</v>
      </c>
      <c r="N33" s="69">
        <v>920</v>
      </c>
      <c r="O33" s="479">
        <v>2.402088772845953</v>
      </c>
      <c r="P33" s="476">
        <v>47</v>
      </c>
    </row>
    <row r="34" spans="1:16" x14ac:dyDescent="0.2">
      <c r="A34" s="383">
        <v>48</v>
      </c>
      <c r="B34" s="61" t="s">
        <v>58</v>
      </c>
      <c r="C34" s="473">
        <v>5</v>
      </c>
      <c r="D34" s="449">
        <v>2</v>
      </c>
      <c r="E34" s="449">
        <v>5</v>
      </c>
      <c r="F34" s="449">
        <v>26</v>
      </c>
      <c r="G34" s="449">
        <v>654</v>
      </c>
      <c r="H34" s="450">
        <v>1</v>
      </c>
      <c r="I34" s="450">
        <v>5.2</v>
      </c>
      <c r="J34" s="449">
        <v>130.80000000000001</v>
      </c>
      <c r="K34" s="450">
        <v>50</v>
      </c>
      <c r="L34" s="450">
        <v>2.6</v>
      </c>
      <c r="M34" s="481">
        <v>65.400000000000006</v>
      </c>
      <c r="N34" s="69">
        <v>10</v>
      </c>
      <c r="O34" s="479">
        <v>2</v>
      </c>
      <c r="P34" s="476">
        <v>48</v>
      </c>
    </row>
    <row r="35" spans="1:16" x14ac:dyDescent="0.2">
      <c r="A35" s="383">
        <v>51</v>
      </c>
      <c r="B35" s="61" t="s">
        <v>59</v>
      </c>
      <c r="C35" s="473">
        <v>677</v>
      </c>
      <c r="D35" s="449">
        <v>667</v>
      </c>
      <c r="E35" s="449">
        <v>1103</v>
      </c>
      <c r="F35" s="449">
        <v>5297</v>
      </c>
      <c r="G35" s="449">
        <v>116725</v>
      </c>
      <c r="H35" s="450">
        <v>1.6292466765140325</v>
      </c>
      <c r="I35" s="450">
        <v>4.8023572076155938</v>
      </c>
      <c r="J35" s="449">
        <v>105.82502266545784</v>
      </c>
      <c r="K35" s="450">
        <v>46.540084388185655</v>
      </c>
      <c r="L35" s="450">
        <v>2.2350210970464137</v>
      </c>
      <c r="M35" s="481">
        <v>49.251054852320678</v>
      </c>
      <c r="N35" s="69">
        <v>2370</v>
      </c>
      <c r="O35" s="479">
        <v>2.1486854034451497</v>
      </c>
      <c r="P35" s="476">
        <v>51</v>
      </c>
    </row>
    <row r="36" spans="1:16" x14ac:dyDescent="0.2">
      <c r="A36" s="383">
        <v>52</v>
      </c>
      <c r="B36" s="61" t="s">
        <v>132</v>
      </c>
      <c r="C36" s="473">
        <v>836</v>
      </c>
      <c r="D36" s="449">
        <v>830</v>
      </c>
      <c r="E36" s="449">
        <v>1717</v>
      </c>
      <c r="F36" s="449">
        <v>7567</v>
      </c>
      <c r="G36" s="449">
        <v>162014</v>
      </c>
      <c r="H36" s="450">
        <v>2.0538277511961724</v>
      </c>
      <c r="I36" s="450">
        <v>4.4071054164239953</v>
      </c>
      <c r="J36" s="449">
        <v>94.35876528829354</v>
      </c>
      <c r="K36" s="450">
        <v>50.723781388478585</v>
      </c>
      <c r="L36" s="450">
        <v>2.235450516986706</v>
      </c>
      <c r="M36" s="481">
        <v>47.862333825701626</v>
      </c>
      <c r="N36" s="69">
        <v>3385</v>
      </c>
      <c r="O36" s="479">
        <v>1.9714618520675598</v>
      </c>
      <c r="P36" s="476">
        <v>52</v>
      </c>
    </row>
    <row r="37" spans="1:16" x14ac:dyDescent="0.2">
      <c r="A37" s="383">
        <v>53</v>
      </c>
      <c r="B37" s="61" t="s">
        <v>60</v>
      </c>
      <c r="C37" s="473">
        <v>589</v>
      </c>
      <c r="D37" s="449">
        <v>583</v>
      </c>
      <c r="E37" s="449">
        <v>801</v>
      </c>
      <c r="F37" s="449">
        <v>4087</v>
      </c>
      <c r="G37" s="449">
        <v>90937</v>
      </c>
      <c r="H37" s="450">
        <v>1.3599320882852293</v>
      </c>
      <c r="I37" s="450">
        <v>5.1023720349563044</v>
      </c>
      <c r="J37" s="449">
        <v>113.52933832709114</v>
      </c>
      <c r="K37" s="450">
        <v>40.971867007672635</v>
      </c>
      <c r="L37" s="450">
        <v>2.090537084398977</v>
      </c>
      <c r="M37" s="481">
        <v>46.515089514066496</v>
      </c>
      <c r="N37" s="69">
        <v>1955</v>
      </c>
      <c r="O37" s="479">
        <v>2.4406991260923845</v>
      </c>
      <c r="P37" s="476">
        <v>53</v>
      </c>
    </row>
    <row r="38" spans="1:16" x14ac:dyDescent="0.2">
      <c r="A38" s="383">
        <v>54</v>
      </c>
      <c r="B38" s="61" t="s">
        <v>135</v>
      </c>
      <c r="C38" s="473">
        <v>191</v>
      </c>
      <c r="D38" s="449">
        <v>189</v>
      </c>
      <c r="E38" s="449">
        <v>237</v>
      </c>
      <c r="F38" s="449">
        <v>1316</v>
      </c>
      <c r="G38" s="449">
        <v>29724</v>
      </c>
      <c r="H38" s="450">
        <v>1.2408376963350785</v>
      </c>
      <c r="I38" s="450">
        <v>5.552742616033755</v>
      </c>
      <c r="J38" s="449">
        <v>125.41772151898734</v>
      </c>
      <c r="K38" s="450">
        <v>37.92</v>
      </c>
      <c r="L38" s="450">
        <v>2.1055999999999999</v>
      </c>
      <c r="M38" s="481">
        <v>47.558399999999999</v>
      </c>
      <c r="N38" s="69">
        <v>625</v>
      </c>
      <c r="O38" s="479">
        <v>2.6371308016877637</v>
      </c>
      <c r="P38" s="476">
        <v>54</v>
      </c>
    </row>
    <row r="39" spans="1:16" x14ac:dyDescent="0.2">
      <c r="A39" s="383">
        <v>55</v>
      </c>
      <c r="B39" s="61" t="s">
        <v>166</v>
      </c>
      <c r="C39" s="473">
        <v>880</v>
      </c>
      <c r="D39" s="449">
        <v>871</v>
      </c>
      <c r="E39" s="449">
        <v>1539</v>
      </c>
      <c r="F39" s="449">
        <v>6747</v>
      </c>
      <c r="G39" s="449">
        <v>147860</v>
      </c>
      <c r="H39" s="450">
        <v>1.7488636363636363</v>
      </c>
      <c r="I39" s="450">
        <v>4.3840155945419106</v>
      </c>
      <c r="J39" s="449">
        <v>96.075373619233275</v>
      </c>
      <c r="K39" s="450">
        <v>50.960264900662253</v>
      </c>
      <c r="L39" s="450">
        <v>2.2341059602649005</v>
      </c>
      <c r="M39" s="481">
        <v>48.960264900662253</v>
      </c>
      <c r="N39" s="69">
        <v>3020</v>
      </c>
      <c r="O39" s="479">
        <v>1.9623131903833657</v>
      </c>
      <c r="P39" s="476">
        <v>55</v>
      </c>
    </row>
    <row r="40" spans="1:16" x14ac:dyDescent="0.2">
      <c r="A40" s="383">
        <v>61</v>
      </c>
      <c r="B40" s="61" t="s">
        <v>64</v>
      </c>
      <c r="C40" s="473">
        <v>730</v>
      </c>
      <c r="D40" s="449">
        <v>722</v>
      </c>
      <c r="E40" s="449">
        <v>1119</v>
      </c>
      <c r="F40" s="449">
        <v>5554</v>
      </c>
      <c r="G40" s="449">
        <v>128908</v>
      </c>
      <c r="H40" s="450">
        <v>1.5328767123287672</v>
      </c>
      <c r="I40" s="450">
        <v>4.9633601429848078</v>
      </c>
      <c r="J40" s="449">
        <v>115.19928507596067</v>
      </c>
      <c r="K40" s="450">
        <v>46.239669421487605</v>
      </c>
      <c r="L40" s="450">
        <v>2.2950413223140496</v>
      </c>
      <c r="M40" s="481">
        <v>53.267768595041325</v>
      </c>
      <c r="N40" s="69">
        <v>2420</v>
      </c>
      <c r="O40" s="479">
        <v>2.162645218945487</v>
      </c>
      <c r="P40" s="476">
        <v>61</v>
      </c>
    </row>
    <row r="41" spans="1:16" x14ac:dyDescent="0.2">
      <c r="A41" s="383">
        <v>62</v>
      </c>
      <c r="B41" s="61" t="s">
        <v>65</v>
      </c>
      <c r="C41" s="473">
        <v>331</v>
      </c>
      <c r="D41" s="449">
        <v>327</v>
      </c>
      <c r="E41" s="449">
        <v>382</v>
      </c>
      <c r="F41" s="449">
        <v>2241</v>
      </c>
      <c r="G41" s="449">
        <v>50538</v>
      </c>
      <c r="H41" s="450">
        <v>1.1540785498489425</v>
      </c>
      <c r="I41" s="450">
        <v>5.8664921465968582</v>
      </c>
      <c r="J41" s="449">
        <v>132.29842931937173</v>
      </c>
      <c r="K41" s="450">
        <v>37.821782178217823</v>
      </c>
      <c r="L41" s="450">
        <v>2.218811881188119</v>
      </c>
      <c r="M41" s="481">
        <v>50.037623762376235</v>
      </c>
      <c r="N41" s="69">
        <v>1010</v>
      </c>
      <c r="O41" s="479">
        <v>2.6439790575916229</v>
      </c>
      <c r="P41" s="476">
        <v>62</v>
      </c>
    </row>
    <row r="42" spans="1:16" x14ac:dyDescent="0.2">
      <c r="A42" s="383">
        <v>63</v>
      </c>
      <c r="B42" s="61" t="s">
        <v>66</v>
      </c>
      <c r="C42" s="473">
        <v>201</v>
      </c>
      <c r="D42" s="449">
        <v>199</v>
      </c>
      <c r="E42" s="449">
        <v>236</v>
      </c>
      <c r="F42" s="449">
        <v>1330</v>
      </c>
      <c r="G42" s="449">
        <v>31096</v>
      </c>
      <c r="H42" s="450">
        <v>1.1741293532338308</v>
      </c>
      <c r="I42" s="450">
        <v>5.6355932203389827</v>
      </c>
      <c r="J42" s="449">
        <v>131.76271186440678</v>
      </c>
      <c r="K42" s="450">
        <v>40.341880341880341</v>
      </c>
      <c r="L42" s="450">
        <v>2.2735042735042734</v>
      </c>
      <c r="M42" s="481">
        <v>53.155555555555559</v>
      </c>
      <c r="N42" s="69">
        <v>585</v>
      </c>
      <c r="O42" s="479">
        <v>2.4788135593220337</v>
      </c>
      <c r="P42" s="476">
        <v>63</v>
      </c>
    </row>
    <row r="43" spans="1:16" x14ac:dyDescent="0.2">
      <c r="A43" s="383">
        <v>64</v>
      </c>
      <c r="B43" s="61" t="s">
        <v>67</v>
      </c>
      <c r="C43" s="473">
        <v>97</v>
      </c>
      <c r="D43" s="449">
        <v>97</v>
      </c>
      <c r="E43" s="449">
        <v>109</v>
      </c>
      <c r="F43" s="449">
        <v>651</v>
      </c>
      <c r="G43" s="449">
        <v>14879</v>
      </c>
      <c r="H43" s="450">
        <v>1.1237113402061856</v>
      </c>
      <c r="I43" s="450">
        <v>5.9724770642201834</v>
      </c>
      <c r="J43" s="449">
        <v>136.50458715596329</v>
      </c>
      <c r="K43" s="450">
        <v>30.704225352112672</v>
      </c>
      <c r="L43" s="450">
        <v>1.8338028169014085</v>
      </c>
      <c r="M43" s="481">
        <v>41.912676056338029</v>
      </c>
      <c r="N43" s="69">
        <v>355</v>
      </c>
      <c r="O43" s="479">
        <v>3.2568807339449539</v>
      </c>
      <c r="P43" s="476">
        <v>64</v>
      </c>
    </row>
    <row r="44" spans="1:16" x14ac:dyDescent="0.2">
      <c r="A44" s="383">
        <v>65</v>
      </c>
      <c r="B44" s="61" t="s">
        <v>68</v>
      </c>
      <c r="C44" s="473">
        <v>188</v>
      </c>
      <c r="D44" s="449">
        <v>186</v>
      </c>
      <c r="E44" s="449">
        <v>233</v>
      </c>
      <c r="F44" s="449">
        <v>1238</v>
      </c>
      <c r="G44" s="449">
        <v>28781</v>
      </c>
      <c r="H44" s="450">
        <v>1.2393617021276595</v>
      </c>
      <c r="I44" s="450">
        <v>5.3133047210300433</v>
      </c>
      <c r="J44" s="449">
        <v>123.52360515021459</v>
      </c>
      <c r="K44" s="450">
        <v>37.886178861788615</v>
      </c>
      <c r="L44" s="450">
        <v>2.013008130081301</v>
      </c>
      <c r="M44" s="481">
        <v>46.798373983739836</v>
      </c>
      <c r="N44" s="69">
        <v>615</v>
      </c>
      <c r="O44" s="479">
        <v>2.6394849785407724</v>
      </c>
      <c r="P44" s="476">
        <v>65</v>
      </c>
    </row>
    <row r="45" spans="1:16" x14ac:dyDescent="0.2">
      <c r="A45" s="383">
        <v>66</v>
      </c>
      <c r="B45" s="61" t="s">
        <v>69</v>
      </c>
      <c r="C45" s="473">
        <v>729</v>
      </c>
      <c r="D45" s="449">
        <v>721</v>
      </c>
      <c r="E45" s="449">
        <v>1053</v>
      </c>
      <c r="F45" s="449">
        <v>5269</v>
      </c>
      <c r="G45" s="449">
        <v>120261</v>
      </c>
      <c r="H45" s="450">
        <v>1.4444444444444444</v>
      </c>
      <c r="I45" s="450">
        <v>5.0037986704653372</v>
      </c>
      <c r="J45" s="449">
        <v>114.20797720797721</v>
      </c>
      <c r="K45" s="450">
        <v>41.62055335968379</v>
      </c>
      <c r="L45" s="450">
        <v>2.0826086956521741</v>
      </c>
      <c r="M45" s="481">
        <v>47.533992094861659</v>
      </c>
      <c r="N45" s="69">
        <v>2530</v>
      </c>
      <c r="O45" s="479">
        <v>2.4026590693257361</v>
      </c>
      <c r="P45" s="476">
        <v>66</v>
      </c>
    </row>
    <row r="46" spans="1:16" x14ac:dyDescent="0.2">
      <c r="A46" s="383">
        <v>71</v>
      </c>
      <c r="B46" s="61" t="s">
        <v>70</v>
      </c>
      <c r="C46" s="473">
        <v>475</v>
      </c>
      <c r="D46" s="449">
        <v>471</v>
      </c>
      <c r="E46" s="449">
        <v>773</v>
      </c>
      <c r="F46" s="449">
        <v>3791</v>
      </c>
      <c r="G46" s="449">
        <v>82540</v>
      </c>
      <c r="H46" s="450">
        <v>1.6273684210526316</v>
      </c>
      <c r="I46" s="450">
        <v>4.9042690815006464</v>
      </c>
      <c r="J46" s="449">
        <v>106.77878395860284</v>
      </c>
      <c r="K46" s="450">
        <v>43.426966292134836</v>
      </c>
      <c r="L46" s="450">
        <v>2.1297752808988766</v>
      </c>
      <c r="M46" s="481">
        <v>46.370786516853933</v>
      </c>
      <c r="N46" s="69">
        <v>1780</v>
      </c>
      <c r="O46" s="479">
        <v>2.3027166882276844</v>
      </c>
      <c r="P46" s="476">
        <v>71</v>
      </c>
    </row>
    <row r="47" spans="1:16" x14ac:dyDescent="0.2">
      <c r="A47" s="383">
        <v>72</v>
      </c>
      <c r="B47" s="61" t="s">
        <v>71</v>
      </c>
      <c r="C47" s="473">
        <v>886</v>
      </c>
      <c r="D47" s="449">
        <v>875</v>
      </c>
      <c r="E47" s="449">
        <v>1295</v>
      </c>
      <c r="F47" s="449">
        <v>6453</v>
      </c>
      <c r="G47" s="449">
        <v>144181</v>
      </c>
      <c r="H47" s="450">
        <v>1.4616252821670428</v>
      </c>
      <c r="I47" s="450">
        <v>4.9830115830115833</v>
      </c>
      <c r="J47" s="449">
        <v>111.33667953667954</v>
      </c>
      <c r="K47" s="450">
        <v>41.774193548387096</v>
      </c>
      <c r="L47" s="450">
        <v>2.0816129032258064</v>
      </c>
      <c r="M47" s="481">
        <v>46.51</v>
      </c>
      <c r="N47" s="69">
        <v>3100</v>
      </c>
      <c r="O47" s="479">
        <v>2.3938223938223939</v>
      </c>
      <c r="P47" s="476">
        <v>72</v>
      </c>
    </row>
    <row r="48" spans="1:16" x14ac:dyDescent="0.2">
      <c r="A48" s="383">
        <v>81</v>
      </c>
      <c r="B48" s="61" t="s">
        <v>5</v>
      </c>
      <c r="C48" s="473">
        <v>402</v>
      </c>
      <c r="D48" s="449">
        <v>396</v>
      </c>
      <c r="E48" s="449">
        <v>671</v>
      </c>
      <c r="F48" s="449">
        <v>3112</v>
      </c>
      <c r="G48" s="449">
        <v>68604</v>
      </c>
      <c r="H48" s="450">
        <v>1.6691542288557213</v>
      </c>
      <c r="I48" s="450">
        <v>4.6378539493293589</v>
      </c>
      <c r="J48" s="449">
        <v>102.2414307004471</v>
      </c>
      <c r="K48" s="450">
        <v>46.597222222222221</v>
      </c>
      <c r="L48" s="450">
        <v>2.161111111111111</v>
      </c>
      <c r="M48" s="481">
        <v>47.641666666666666</v>
      </c>
      <c r="N48" s="69">
        <v>1440</v>
      </c>
      <c r="O48" s="479">
        <v>2.1460506706408347</v>
      </c>
      <c r="P48" s="476">
        <v>81</v>
      </c>
    </row>
    <row r="49" spans="1:16" x14ac:dyDescent="0.2">
      <c r="A49" s="383">
        <v>82</v>
      </c>
      <c r="B49" s="61" t="s">
        <v>72</v>
      </c>
      <c r="C49" s="473">
        <v>614</v>
      </c>
      <c r="D49" s="449">
        <v>605</v>
      </c>
      <c r="E49" s="449">
        <v>1167</v>
      </c>
      <c r="F49" s="449">
        <v>4993</v>
      </c>
      <c r="G49" s="449">
        <v>107391</v>
      </c>
      <c r="H49" s="450">
        <v>1.9006514657980456</v>
      </c>
      <c r="I49" s="450">
        <v>4.2784918594687236</v>
      </c>
      <c r="J49" s="449">
        <v>92.023136246786635</v>
      </c>
      <c r="K49" s="450">
        <v>46.867469879518069</v>
      </c>
      <c r="L49" s="450">
        <v>2.0052208835341365</v>
      </c>
      <c r="M49" s="481">
        <v>43.128915662650606</v>
      </c>
      <c r="N49" s="69">
        <v>2490</v>
      </c>
      <c r="O49" s="479">
        <v>2.1336760925449871</v>
      </c>
      <c r="P49" s="476">
        <v>82</v>
      </c>
    </row>
    <row r="50" spans="1:16" x14ac:dyDescent="0.2">
      <c r="A50" s="383">
        <v>83</v>
      </c>
      <c r="B50" s="61" t="s">
        <v>73</v>
      </c>
      <c r="C50" s="473">
        <v>429</v>
      </c>
      <c r="D50" s="449">
        <v>426</v>
      </c>
      <c r="E50" s="449">
        <v>743</v>
      </c>
      <c r="F50" s="449">
        <v>3525</v>
      </c>
      <c r="G50" s="449">
        <v>73043</v>
      </c>
      <c r="H50" s="450">
        <v>1.731934731934732</v>
      </c>
      <c r="I50" s="450">
        <v>4.7442799461641991</v>
      </c>
      <c r="J50" s="449">
        <v>98.308209959623156</v>
      </c>
      <c r="K50" s="450">
        <v>45.443425076452598</v>
      </c>
      <c r="L50" s="450">
        <v>2.1559633027522938</v>
      </c>
      <c r="M50" s="481">
        <v>44.674617737003061</v>
      </c>
      <c r="N50" s="69">
        <v>1635</v>
      </c>
      <c r="O50" s="479">
        <v>2.2005383580080755</v>
      </c>
      <c r="P50" s="476">
        <v>83</v>
      </c>
    </row>
    <row r="51" spans="1:16" x14ac:dyDescent="0.2">
      <c r="A51" s="383">
        <v>91</v>
      </c>
      <c r="B51" s="61" t="s">
        <v>74</v>
      </c>
      <c r="C51" s="473">
        <v>334</v>
      </c>
      <c r="D51" s="449">
        <v>328</v>
      </c>
      <c r="E51" s="449">
        <v>697</v>
      </c>
      <c r="F51" s="449">
        <v>3073</v>
      </c>
      <c r="G51" s="449">
        <v>66483</v>
      </c>
      <c r="H51" s="450">
        <v>2.0868263473053892</v>
      </c>
      <c r="I51" s="450">
        <v>4.4088952654232427</v>
      </c>
      <c r="J51" s="449">
        <v>95.384505021520809</v>
      </c>
      <c r="K51" s="450">
        <v>47.254237288135592</v>
      </c>
      <c r="L51" s="450">
        <v>2.0833898305084744</v>
      </c>
      <c r="M51" s="481">
        <v>45.073220338983049</v>
      </c>
      <c r="N51" s="69">
        <v>1475</v>
      </c>
      <c r="O51" s="479">
        <v>2.1162123385939742</v>
      </c>
      <c r="P51" s="476">
        <v>91</v>
      </c>
    </row>
    <row r="52" spans="1:16" x14ac:dyDescent="0.2">
      <c r="A52" s="383">
        <v>92</v>
      </c>
      <c r="B52" s="61" t="s">
        <v>75</v>
      </c>
      <c r="C52" s="473">
        <v>10</v>
      </c>
      <c r="D52" s="449">
        <v>8</v>
      </c>
      <c r="E52" s="449">
        <v>67</v>
      </c>
      <c r="F52" s="449">
        <v>178</v>
      </c>
      <c r="G52" s="449">
        <v>3623</v>
      </c>
      <c r="H52" s="450">
        <v>6.7</v>
      </c>
      <c r="I52" s="450">
        <v>2.6567164179104479</v>
      </c>
      <c r="J52" s="449">
        <v>54.07462686567164</v>
      </c>
      <c r="K52" s="450">
        <v>18.87323943661972</v>
      </c>
      <c r="L52" s="450">
        <v>0.50140845070422535</v>
      </c>
      <c r="M52" s="481">
        <v>10.205633802816902</v>
      </c>
      <c r="N52" s="69">
        <v>355</v>
      </c>
      <c r="O52" s="479">
        <v>5.2985074626865671</v>
      </c>
      <c r="P52" s="476">
        <v>92</v>
      </c>
    </row>
    <row r="53" spans="1:16" x14ac:dyDescent="0.2">
      <c r="A53" s="383">
        <v>93</v>
      </c>
      <c r="B53" s="61" t="s">
        <v>76</v>
      </c>
      <c r="C53" s="473">
        <v>457</v>
      </c>
      <c r="D53" s="449">
        <v>451</v>
      </c>
      <c r="E53" s="449">
        <v>684</v>
      </c>
      <c r="F53" s="449">
        <v>3405</v>
      </c>
      <c r="G53" s="449">
        <v>74470</v>
      </c>
      <c r="H53" s="450">
        <v>1.4967177242888403</v>
      </c>
      <c r="I53" s="450">
        <v>4.9780701754385968</v>
      </c>
      <c r="J53" s="449">
        <v>108.87426900584795</v>
      </c>
      <c r="K53" s="450">
        <v>41.963190184049083</v>
      </c>
      <c r="L53" s="450">
        <v>2.0889570552147241</v>
      </c>
      <c r="M53" s="481">
        <v>45.687116564417181</v>
      </c>
      <c r="N53" s="69">
        <v>1630</v>
      </c>
      <c r="O53" s="479">
        <v>2.3830409356725144</v>
      </c>
      <c r="P53" s="476">
        <v>93</v>
      </c>
    </row>
    <row r="54" spans="1:16" x14ac:dyDescent="0.2">
      <c r="A54" s="383">
        <v>94</v>
      </c>
      <c r="B54" s="61" t="s">
        <v>77</v>
      </c>
      <c r="C54" s="473">
        <v>649</v>
      </c>
      <c r="D54" s="449">
        <v>640</v>
      </c>
      <c r="E54" s="449">
        <v>1021</v>
      </c>
      <c r="F54" s="449">
        <v>5009</v>
      </c>
      <c r="G54" s="449">
        <v>110319</v>
      </c>
      <c r="H54" s="450">
        <v>1.5731895223420647</v>
      </c>
      <c r="I54" s="450">
        <v>4.9059745347698334</v>
      </c>
      <c r="J54" s="449">
        <v>108.04995102840353</v>
      </c>
      <c r="K54" s="450">
        <v>44.879120879120883</v>
      </c>
      <c r="L54" s="450">
        <v>2.2017582417582418</v>
      </c>
      <c r="M54" s="481">
        <v>48.491868131868131</v>
      </c>
      <c r="N54" s="69">
        <v>2275</v>
      </c>
      <c r="O54" s="479">
        <v>2.22820763956905</v>
      </c>
      <c r="P54" s="476">
        <v>94</v>
      </c>
    </row>
    <row r="55" spans="1:16" x14ac:dyDescent="0.2">
      <c r="A55" s="383">
        <v>101</v>
      </c>
      <c r="B55" s="61" t="s">
        <v>78</v>
      </c>
      <c r="C55" s="473">
        <v>950</v>
      </c>
      <c r="D55" s="449">
        <v>944</v>
      </c>
      <c r="E55" s="449">
        <v>1409</v>
      </c>
      <c r="F55" s="449">
        <v>7033</v>
      </c>
      <c r="G55" s="449">
        <v>155316</v>
      </c>
      <c r="H55" s="450">
        <v>1.483157894736842</v>
      </c>
      <c r="I55" s="450">
        <v>4.9914833215046128</v>
      </c>
      <c r="J55" s="449">
        <v>110.23136976579134</v>
      </c>
      <c r="K55" s="450">
        <v>43.420647149460706</v>
      </c>
      <c r="L55" s="450">
        <v>2.1673343605546997</v>
      </c>
      <c r="M55" s="481">
        <v>47.863174114021575</v>
      </c>
      <c r="N55" s="69">
        <v>3245</v>
      </c>
      <c r="O55" s="479">
        <v>2.3030518097941801</v>
      </c>
      <c r="P55" s="476">
        <v>101</v>
      </c>
    </row>
    <row r="56" spans="1:16" x14ac:dyDescent="0.2">
      <c r="A56" s="383">
        <v>102</v>
      </c>
      <c r="B56" s="61" t="s">
        <v>79</v>
      </c>
      <c r="C56" s="473">
        <v>32</v>
      </c>
      <c r="D56" s="449">
        <v>32</v>
      </c>
      <c r="E56" s="449">
        <v>38</v>
      </c>
      <c r="F56" s="449">
        <v>221</v>
      </c>
      <c r="G56" s="449">
        <v>4930</v>
      </c>
      <c r="H56" s="450">
        <v>1.1875</v>
      </c>
      <c r="I56" s="450">
        <v>5.8157894736842106</v>
      </c>
      <c r="J56" s="449">
        <v>129.73684210526315</v>
      </c>
      <c r="K56" s="450">
        <v>34.545454545454547</v>
      </c>
      <c r="L56" s="450">
        <v>2.0090909090909093</v>
      </c>
      <c r="M56" s="481">
        <v>44.81818181818182</v>
      </c>
      <c r="N56" s="69">
        <v>110</v>
      </c>
      <c r="O56" s="479">
        <v>2.8947368421052633</v>
      </c>
      <c r="P56" s="476">
        <v>102</v>
      </c>
    </row>
    <row r="57" spans="1:16" x14ac:dyDescent="0.2">
      <c r="A57" s="383">
        <v>103</v>
      </c>
      <c r="B57" s="61" t="s">
        <v>80</v>
      </c>
      <c r="C57" s="473">
        <v>257</v>
      </c>
      <c r="D57" s="449">
        <v>254</v>
      </c>
      <c r="E57" s="449">
        <v>319</v>
      </c>
      <c r="F57" s="449">
        <v>1659</v>
      </c>
      <c r="G57" s="449">
        <v>40622</v>
      </c>
      <c r="H57" s="450">
        <v>1.2412451361867705</v>
      </c>
      <c r="I57" s="450">
        <v>5.2006269592476491</v>
      </c>
      <c r="J57" s="449">
        <v>127.34169278996865</v>
      </c>
      <c r="K57" s="450">
        <v>35.842696629213485</v>
      </c>
      <c r="L57" s="450">
        <v>1.8640449438202247</v>
      </c>
      <c r="M57" s="481">
        <v>45.642696629213482</v>
      </c>
      <c r="N57" s="69">
        <v>890</v>
      </c>
      <c r="O57" s="479">
        <v>2.7899686520376177</v>
      </c>
      <c r="P57" s="476">
        <v>103</v>
      </c>
    </row>
    <row r="58" spans="1:16" x14ac:dyDescent="0.2">
      <c r="A58" s="383">
        <v>105</v>
      </c>
      <c r="B58" s="61" t="s">
        <v>81</v>
      </c>
      <c r="C58" s="473">
        <v>180</v>
      </c>
      <c r="D58" s="449">
        <v>178</v>
      </c>
      <c r="E58" s="449">
        <v>233</v>
      </c>
      <c r="F58" s="449">
        <v>1264</v>
      </c>
      <c r="G58" s="449">
        <v>28685</v>
      </c>
      <c r="H58" s="450">
        <v>1.2944444444444445</v>
      </c>
      <c r="I58" s="450">
        <v>5.4248927038626613</v>
      </c>
      <c r="J58" s="449">
        <v>123.11158798283262</v>
      </c>
      <c r="K58" s="450">
        <v>40.172413793103452</v>
      </c>
      <c r="L58" s="450">
        <v>2.1793103448275861</v>
      </c>
      <c r="M58" s="481">
        <v>49.456896551724135</v>
      </c>
      <c r="N58" s="69">
        <v>580</v>
      </c>
      <c r="O58" s="479">
        <v>2.4892703862660945</v>
      </c>
      <c r="P58" s="476">
        <v>105</v>
      </c>
    </row>
    <row r="59" spans="1:16" x14ac:dyDescent="0.2">
      <c r="A59" s="383">
        <v>106</v>
      </c>
      <c r="B59" s="61" t="s">
        <v>82</v>
      </c>
      <c r="C59" s="473">
        <v>293</v>
      </c>
      <c r="D59" s="449">
        <v>287</v>
      </c>
      <c r="E59" s="449">
        <v>478</v>
      </c>
      <c r="F59" s="449">
        <v>2278</v>
      </c>
      <c r="G59" s="449">
        <v>51118</v>
      </c>
      <c r="H59" s="450">
        <v>1.6313993174061434</v>
      </c>
      <c r="I59" s="450">
        <v>4.7656903765690375</v>
      </c>
      <c r="J59" s="449">
        <v>106.94142259414225</v>
      </c>
      <c r="K59" s="450">
        <v>48.775510204081634</v>
      </c>
      <c r="L59" s="450">
        <v>2.3244897959183675</v>
      </c>
      <c r="M59" s="481">
        <v>52.16122448979592</v>
      </c>
      <c r="N59" s="69">
        <v>980</v>
      </c>
      <c r="O59" s="479">
        <v>2.0502092050209204</v>
      </c>
      <c r="P59" s="476">
        <v>106</v>
      </c>
    </row>
    <row r="60" spans="1:16" x14ac:dyDescent="0.2">
      <c r="A60" s="383">
        <v>107</v>
      </c>
      <c r="B60" s="61" t="s">
        <v>83</v>
      </c>
      <c r="C60" s="473">
        <v>677</v>
      </c>
      <c r="D60" s="449">
        <v>673</v>
      </c>
      <c r="E60" s="449">
        <v>1034</v>
      </c>
      <c r="F60" s="449">
        <v>4934</v>
      </c>
      <c r="G60" s="449">
        <v>110712</v>
      </c>
      <c r="H60" s="450">
        <v>1.5273264401772526</v>
      </c>
      <c r="I60" s="450">
        <v>4.7717601547388782</v>
      </c>
      <c r="J60" s="449">
        <v>107.0715667311412</v>
      </c>
      <c r="K60" s="450">
        <v>46.367713004484308</v>
      </c>
      <c r="L60" s="450">
        <v>2.2125560538116593</v>
      </c>
      <c r="M60" s="481">
        <v>49.64663677130045</v>
      </c>
      <c r="N60" s="69">
        <v>2230</v>
      </c>
      <c r="O60" s="479">
        <v>2.1566731141199225</v>
      </c>
      <c r="P60" s="476">
        <v>107</v>
      </c>
    </row>
    <row r="61" spans="1:16" x14ac:dyDescent="0.2">
      <c r="A61" s="383">
        <v>108</v>
      </c>
      <c r="B61" s="61" t="s">
        <v>84</v>
      </c>
      <c r="C61" s="473">
        <v>333</v>
      </c>
      <c r="D61" s="449">
        <v>326</v>
      </c>
      <c r="E61" s="449">
        <v>493</v>
      </c>
      <c r="F61" s="449">
        <v>2480</v>
      </c>
      <c r="G61" s="449">
        <v>55370</v>
      </c>
      <c r="H61" s="450">
        <v>1.4804804804804805</v>
      </c>
      <c r="I61" s="450">
        <v>5.0304259634888435</v>
      </c>
      <c r="J61" s="449">
        <v>112.31237322515213</v>
      </c>
      <c r="K61" s="450">
        <v>44.414414414414416</v>
      </c>
      <c r="L61" s="450">
        <v>2.2342342342342341</v>
      </c>
      <c r="M61" s="481">
        <v>49.882882882882882</v>
      </c>
      <c r="N61" s="69">
        <v>1110</v>
      </c>
      <c r="O61" s="479">
        <v>2.2515212981744424</v>
      </c>
      <c r="P61" s="476">
        <v>108</v>
      </c>
    </row>
    <row r="62" spans="1:16" x14ac:dyDescent="0.2">
      <c r="A62" s="383">
        <v>109</v>
      </c>
      <c r="B62" s="61" t="s">
        <v>145</v>
      </c>
      <c r="C62" s="473">
        <v>160</v>
      </c>
      <c r="D62" s="449">
        <v>160</v>
      </c>
      <c r="E62" s="449">
        <v>196</v>
      </c>
      <c r="F62" s="449">
        <v>1036</v>
      </c>
      <c r="G62" s="449">
        <v>24054</v>
      </c>
      <c r="H62" s="450">
        <v>1.2250000000000001</v>
      </c>
      <c r="I62" s="450">
        <v>5.2857142857142856</v>
      </c>
      <c r="J62" s="449">
        <v>122.72448979591837</v>
      </c>
      <c r="K62" s="450">
        <v>35.63636363636364</v>
      </c>
      <c r="L62" s="450">
        <v>1.8836363636363636</v>
      </c>
      <c r="M62" s="481">
        <v>43.734545454545454</v>
      </c>
      <c r="N62" s="69">
        <v>550</v>
      </c>
      <c r="O62" s="479">
        <v>2.806122448979592</v>
      </c>
      <c r="P62" s="476">
        <v>109</v>
      </c>
    </row>
    <row r="63" spans="1:16" x14ac:dyDescent="0.2">
      <c r="A63" s="383">
        <v>111</v>
      </c>
      <c r="B63" s="61" t="s">
        <v>85</v>
      </c>
      <c r="C63" s="473">
        <v>643</v>
      </c>
      <c r="D63" s="449">
        <v>638</v>
      </c>
      <c r="E63" s="449">
        <v>2624</v>
      </c>
      <c r="F63" s="449">
        <v>8974</v>
      </c>
      <c r="G63" s="449">
        <v>197847</v>
      </c>
      <c r="H63" s="450">
        <v>4.0808709175738729</v>
      </c>
      <c r="I63" s="450">
        <v>3.4199695121951219</v>
      </c>
      <c r="J63" s="449">
        <v>75.39900914634147</v>
      </c>
      <c r="K63" s="450">
        <v>54.383419689119172</v>
      </c>
      <c r="L63" s="450">
        <v>1.8598963730569948</v>
      </c>
      <c r="M63" s="481">
        <v>41.004559585492231</v>
      </c>
      <c r="N63" s="69">
        <v>4825</v>
      </c>
      <c r="O63" s="479">
        <v>1.8387957317073171</v>
      </c>
      <c r="P63" s="476">
        <v>111</v>
      </c>
    </row>
    <row r="64" spans="1:16" x14ac:dyDescent="0.2">
      <c r="A64" s="383">
        <v>112</v>
      </c>
      <c r="B64" s="61" t="s">
        <v>86</v>
      </c>
      <c r="C64" s="473">
        <v>1140</v>
      </c>
      <c r="D64" s="449">
        <v>1118</v>
      </c>
      <c r="E64" s="449">
        <v>2994</v>
      </c>
      <c r="F64" s="449">
        <v>11424</v>
      </c>
      <c r="G64" s="449">
        <v>253400</v>
      </c>
      <c r="H64" s="450">
        <v>2.6263157894736842</v>
      </c>
      <c r="I64" s="450">
        <v>3.8156312625250499</v>
      </c>
      <c r="J64" s="449">
        <v>84.635938543754179</v>
      </c>
      <c r="K64" s="450">
        <v>52.34265734265734</v>
      </c>
      <c r="L64" s="450">
        <v>1.9972027972027973</v>
      </c>
      <c r="M64" s="481">
        <v>44.3006993006993</v>
      </c>
      <c r="N64" s="69">
        <v>5720</v>
      </c>
      <c r="O64" s="479">
        <v>1.9104876419505679</v>
      </c>
      <c r="P64" s="476">
        <v>112</v>
      </c>
    </row>
    <row r="65" spans="1:16" x14ac:dyDescent="0.2">
      <c r="A65" s="383">
        <v>113</v>
      </c>
      <c r="B65" s="61" t="s">
        <v>87</v>
      </c>
      <c r="C65" s="473">
        <v>97</v>
      </c>
      <c r="D65" s="449">
        <v>96</v>
      </c>
      <c r="E65" s="449">
        <v>218</v>
      </c>
      <c r="F65" s="449">
        <v>872</v>
      </c>
      <c r="G65" s="449">
        <v>20652</v>
      </c>
      <c r="H65" s="450">
        <v>2.2474226804123711</v>
      </c>
      <c r="I65" s="450">
        <v>4</v>
      </c>
      <c r="J65" s="449">
        <v>94.733944954128447</v>
      </c>
      <c r="K65" s="450">
        <v>42.745098039215684</v>
      </c>
      <c r="L65" s="450">
        <v>1.7098039215686274</v>
      </c>
      <c r="M65" s="481">
        <v>40.494117647058822</v>
      </c>
      <c r="N65" s="69">
        <v>510</v>
      </c>
      <c r="O65" s="479">
        <v>2.3394495412844036</v>
      </c>
      <c r="P65" s="476">
        <v>113</v>
      </c>
    </row>
    <row r="66" spans="1:16" x14ac:dyDescent="0.2">
      <c r="A66" s="383">
        <v>121</v>
      </c>
      <c r="B66" s="61" t="s">
        <v>61</v>
      </c>
      <c r="C66" s="473">
        <v>1038</v>
      </c>
      <c r="D66" s="449">
        <v>998</v>
      </c>
      <c r="E66" s="449">
        <v>3495</v>
      </c>
      <c r="F66" s="449">
        <v>13154</v>
      </c>
      <c r="G66" s="449">
        <v>270978</v>
      </c>
      <c r="H66" s="450">
        <v>3.3670520231213872</v>
      </c>
      <c r="I66" s="450">
        <v>3.7636623748211733</v>
      </c>
      <c r="J66" s="449">
        <v>77.533047210300424</v>
      </c>
      <c r="K66" s="450">
        <v>54.823529411764703</v>
      </c>
      <c r="L66" s="450">
        <v>2.0633725490196078</v>
      </c>
      <c r="M66" s="481">
        <v>42.506352941176473</v>
      </c>
      <c r="N66" s="69">
        <v>6375</v>
      </c>
      <c r="O66" s="479">
        <v>1.8240343347639485</v>
      </c>
      <c r="P66" s="476">
        <v>121</v>
      </c>
    </row>
    <row r="67" spans="1:16" x14ac:dyDescent="0.2">
      <c r="A67" s="383">
        <v>122</v>
      </c>
      <c r="B67" s="61" t="s">
        <v>62</v>
      </c>
      <c r="C67" s="473">
        <v>1201</v>
      </c>
      <c r="D67" s="449">
        <v>1183</v>
      </c>
      <c r="E67" s="449">
        <v>2789</v>
      </c>
      <c r="F67" s="449">
        <v>11262</v>
      </c>
      <c r="G67" s="449">
        <v>250551</v>
      </c>
      <c r="H67" s="450">
        <v>2.3222314737718568</v>
      </c>
      <c r="I67" s="450">
        <v>4.0380064539261387</v>
      </c>
      <c r="J67" s="449">
        <v>89.835424883470779</v>
      </c>
      <c r="K67" s="450">
        <v>50.617059891107075</v>
      </c>
      <c r="L67" s="450">
        <v>2.0439201451905626</v>
      </c>
      <c r="M67" s="481">
        <v>45.472050816696914</v>
      </c>
      <c r="N67" s="69">
        <v>5510</v>
      </c>
      <c r="O67" s="479">
        <v>1.9756185012549301</v>
      </c>
      <c r="P67" s="476">
        <v>122</v>
      </c>
    </row>
    <row r="68" spans="1:16" x14ac:dyDescent="0.2">
      <c r="A68" s="383">
        <v>123</v>
      </c>
      <c r="B68" s="61" t="s">
        <v>63</v>
      </c>
      <c r="C68" s="473">
        <v>758</v>
      </c>
      <c r="D68" s="449">
        <v>741</v>
      </c>
      <c r="E68" s="449">
        <v>1195</v>
      </c>
      <c r="F68" s="449">
        <v>5613</v>
      </c>
      <c r="G68" s="449">
        <v>124639</v>
      </c>
      <c r="H68" s="450">
        <v>1.5765171503957784</v>
      </c>
      <c r="I68" s="450">
        <v>4.6970711297071128</v>
      </c>
      <c r="J68" s="449">
        <v>104.30041841004184</v>
      </c>
      <c r="K68" s="450">
        <v>44.924812030075188</v>
      </c>
      <c r="L68" s="450">
        <v>2.1101503759398494</v>
      </c>
      <c r="M68" s="481">
        <v>46.856766917293236</v>
      </c>
      <c r="N68" s="69">
        <v>2660</v>
      </c>
      <c r="O68" s="479">
        <v>2.2259414225941421</v>
      </c>
      <c r="P68" s="476">
        <v>123</v>
      </c>
    </row>
    <row r="69" spans="1:16" ht="12" customHeight="1" x14ac:dyDescent="0.2">
      <c r="A69" s="383"/>
      <c r="B69" s="61"/>
      <c r="C69" s="473"/>
      <c r="D69" s="449"/>
      <c r="E69" s="449"/>
      <c r="F69" s="449"/>
      <c r="G69" s="449"/>
      <c r="H69" s="450"/>
      <c r="I69" s="450"/>
      <c r="J69" s="449"/>
      <c r="K69" s="450"/>
      <c r="L69" s="450"/>
      <c r="M69" s="481"/>
      <c r="N69" s="69"/>
      <c r="O69" s="479"/>
      <c r="P69" s="476"/>
    </row>
    <row r="70" spans="1:16" x14ac:dyDescent="0.2">
      <c r="A70" s="472">
        <v>1</v>
      </c>
      <c r="B70" s="456" t="s">
        <v>2</v>
      </c>
      <c r="C70" s="449">
        <v>2877</v>
      </c>
      <c r="D70" s="449">
        <v>2591</v>
      </c>
      <c r="E70" s="449">
        <v>9209</v>
      </c>
      <c r="F70" s="449">
        <v>31944</v>
      </c>
      <c r="G70" s="449">
        <v>698260</v>
      </c>
      <c r="H70" s="450">
        <f t="shared" ref="H70:H81" si="0">E70/C70</f>
        <v>3.2009037191518943</v>
      </c>
      <c r="I70" s="450">
        <f t="shared" ref="I70:I81" si="1">F70/E70</f>
        <v>3.4687805407753283</v>
      </c>
      <c r="J70" s="449">
        <f t="shared" ref="J70:J81" si="2">G70/E70</f>
        <v>75.823650776414382</v>
      </c>
      <c r="K70" s="450">
        <f t="shared" ref="K70:K81" si="3">E70/N70*100</f>
        <v>56.324159021406729</v>
      </c>
      <c r="L70" s="450">
        <f t="shared" ref="L70" si="4">F70/N70</f>
        <v>1.9537614678899082</v>
      </c>
      <c r="M70" s="481">
        <f t="shared" ref="M70" si="5">G70/N70</f>
        <v>42.707033639143731</v>
      </c>
      <c r="N70" s="449">
        <f>'Wohnstatus-UBZ-SBZ'!E73</f>
        <v>16350</v>
      </c>
      <c r="O70" s="479">
        <f t="shared" ref="O70:O81" si="6">N70/E70</f>
        <v>1.7754370724291455</v>
      </c>
      <c r="P70" s="477">
        <v>1</v>
      </c>
    </row>
    <row r="71" spans="1:16" x14ac:dyDescent="0.2">
      <c r="A71" s="472">
        <v>2</v>
      </c>
      <c r="B71" s="456" t="s">
        <v>6</v>
      </c>
      <c r="C71" s="449">
        <v>1466</v>
      </c>
      <c r="D71" s="449">
        <v>1410</v>
      </c>
      <c r="E71" s="449">
        <v>8701</v>
      </c>
      <c r="F71" s="449">
        <v>28810</v>
      </c>
      <c r="G71" s="449">
        <v>599305</v>
      </c>
      <c r="H71" s="450">
        <f t="shared" si="0"/>
        <v>5.935197817189632</v>
      </c>
      <c r="I71" s="450">
        <f t="shared" si="1"/>
        <v>3.3111136650959661</v>
      </c>
      <c r="J71" s="449">
        <f t="shared" si="2"/>
        <v>68.877715205148832</v>
      </c>
      <c r="K71" s="450">
        <f t="shared" si="3"/>
        <v>47.755214050493962</v>
      </c>
      <c r="L71" s="450">
        <f t="shared" ref="L71:L81" si="7">F71/N71</f>
        <v>1.5812294182217344</v>
      </c>
      <c r="M71" s="481">
        <f t="shared" ref="M71:M81" si="8">G71/N71</f>
        <v>32.892700329308454</v>
      </c>
      <c r="N71" s="449">
        <f>'Wohnstatus-UBZ-SBZ'!E74</f>
        <v>18220</v>
      </c>
      <c r="O71" s="479">
        <f t="shared" si="6"/>
        <v>2.0940121825077576</v>
      </c>
      <c r="P71" s="477">
        <v>2</v>
      </c>
    </row>
    <row r="72" spans="1:16" x14ac:dyDescent="0.2">
      <c r="A72" s="472">
        <v>3</v>
      </c>
      <c r="B72" s="456" t="s">
        <v>10</v>
      </c>
      <c r="C72" s="449">
        <v>3358</v>
      </c>
      <c r="D72" s="449">
        <v>3271</v>
      </c>
      <c r="E72" s="449">
        <v>11366</v>
      </c>
      <c r="F72" s="449">
        <v>39635</v>
      </c>
      <c r="G72" s="449">
        <v>836207</v>
      </c>
      <c r="H72" s="450">
        <f t="shared" si="0"/>
        <v>3.3847528290649196</v>
      </c>
      <c r="I72" s="450">
        <f t="shared" si="1"/>
        <v>3.4871546718282596</v>
      </c>
      <c r="J72" s="449">
        <f t="shared" si="2"/>
        <v>73.570913250043986</v>
      </c>
      <c r="K72" s="450">
        <f t="shared" si="3"/>
        <v>51.569872958257712</v>
      </c>
      <c r="L72" s="450">
        <f t="shared" si="7"/>
        <v>1.7983212341197823</v>
      </c>
      <c r="M72" s="481">
        <f t="shared" si="8"/>
        <v>37.940426497277677</v>
      </c>
      <c r="N72" s="449">
        <f>'Wohnstatus-UBZ-SBZ'!E75</f>
        <v>22040</v>
      </c>
      <c r="O72" s="479">
        <f t="shared" si="6"/>
        <v>1.9391166637339434</v>
      </c>
      <c r="P72" s="477">
        <v>3</v>
      </c>
    </row>
    <row r="73" spans="1:16" x14ac:dyDescent="0.2">
      <c r="A73" s="472">
        <v>4</v>
      </c>
      <c r="B73" s="456" t="s">
        <v>3</v>
      </c>
      <c r="C73" s="449">
        <v>3769</v>
      </c>
      <c r="D73" s="449">
        <v>3684</v>
      </c>
      <c r="E73" s="449">
        <v>9072</v>
      </c>
      <c r="F73" s="449">
        <v>36670</v>
      </c>
      <c r="G73" s="449">
        <v>790457</v>
      </c>
      <c r="H73" s="450">
        <f t="shared" si="0"/>
        <v>2.4070045104802333</v>
      </c>
      <c r="I73" s="450">
        <f t="shared" si="1"/>
        <v>4.0421075837742508</v>
      </c>
      <c r="J73" s="449">
        <f t="shared" si="2"/>
        <v>87.131503527336861</v>
      </c>
      <c r="K73" s="450">
        <f t="shared" si="3"/>
        <v>47.090578769789779</v>
      </c>
      <c r="L73" s="450">
        <f t="shared" si="7"/>
        <v>1.9034518556968596</v>
      </c>
      <c r="M73" s="481">
        <f t="shared" si="8"/>
        <v>41.030729301842719</v>
      </c>
      <c r="N73" s="449">
        <f>'Wohnstatus-UBZ-SBZ'!E76</f>
        <v>19265</v>
      </c>
      <c r="O73" s="479">
        <f t="shared" si="6"/>
        <v>2.1235670194003529</v>
      </c>
      <c r="P73" s="477">
        <v>4</v>
      </c>
    </row>
    <row r="74" spans="1:16" x14ac:dyDescent="0.2">
      <c r="A74" s="472">
        <v>5</v>
      </c>
      <c r="B74" s="456" t="s">
        <v>7</v>
      </c>
      <c r="C74" s="449">
        <v>3173</v>
      </c>
      <c r="D74" s="449">
        <v>3140</v>
      </c>
      <c r="E74" s="449">
        <v>5397</v>
      </c>
      <c r="F74" s="449">
        <v>25014</v>
      </c>
      <c r="G74" s="449">
        <v>547260</v>
      </c>
      <c r="H74" s="450">
        <f t="shared" si="0"/>
        <v>1.7009139615505831</v>
      </c>
      <c r="I74" s="450">
        <f t="shared" si="1"/>
        <v>4.6347971095052811</v>
      </c>
      <c r="J74" s="449">
        <f t="shared" si="2"/>
        <v>101.40077821011673</v>
      </c>
      <c r="K74" s="450">
        <f t="shared" si="3"/>
        <v>47.508802816901408</v>
      </c>
      <c r="L74" s="450">
        <f t="shared" si="7"/>
        <v>2.2019366197183099</v>
      </c>
      <c r="M74" s="481">
        <f t="shared" si="8"/>
        <v>48.174295774647888</v>
      </c>
      <c r="N74" s="449">
        <f>'Wohnstatus-UBZ-SBZ'!E77</f>
        <v>11360</v>
      </c>
      <c r="O74" s="479">
        <f t="shared" si="6"/>
        <v>2.1048730776357236</v>
      </c>
      <c r="P74" s="477">
        <v>5</v>
      </c>
    </row>
    <row r="75" spans="1:16" x14ac:dyDescent="0.2">
      <c r="A75" s="472">
        <v>6</v>
      </c>
      <c r="B75" s="456" t="s">
        <v>11</v>
      </c>
      <c r="C75" s="449">
        <v>2276</v>
      </c>
      <c r="D75" s="449">
        <v>2252</v>
      </c>
      <c r="E75" s="449">
        <v>3132</v>
      </c>
      <c r="F75" s="449">
        <v>16283</v>
      </c>
      <c r="G75" s="449">
        <v>374463</v>
      </c>
      <c r="H75" s="450">
        <f t="shared" si="0"/>
        <v>1.3760984182776801</v>
      </c>
      <c r="I75" s="450">
        <f t="shared" si="1"/>
        <v>5.1989144316730522</v>
      </c>
      <c r="J75" s="449">
        <f t="shared" si="2"/>
        <v>119.56034482758621</v>
      </c>
      <c r="K75" s="450">
        <f t="shared" si="3"/>
        <v>41.704394141145137</v>
      </c>
      <c r="L75" s="450">
        <f t="shared" si="7"/>
        <v>2.1681757656458056</v>
      </c>
      <c r="M75" s="481">
        <f t="shared" si="8"/>
        <v>49.861917443408785</v>
      </c>
      <c r="N75" s="449">
        <f>'Wohnstatus-UBZ-SBZ'!E78</f>
        <v>7510</v>
      </c>
      <c r="O75" s="479">
        <f t="shared" si="6"/>
        <v>2.3978288633461049</v>
      </c>
      <c r="P75" s="477">
        <v>6</v>
      </c>
    </row>
    <row r="76" spans="1:16" x14ac:dyDescent="0.2">
      <c r="A76" s="472">
        <v>7</v>
      </c>
      <c r="B76" s="456" t="s">
        <v>4</v>
      </c>
      <c r="C76" s="449">
        <v>1361</v>
      </c>
      <c r="D76" s="449">
        <v>1346</v>
      </c>
      <c r="E76" s="449">
        <v>2068</v>
      </c>
      <c r="F76" s="449">
        <v>10244</v>
      </c>
      <c r="G76" s="449">
        <v>226721</v>
      </c>
      <c r="H76" s="450">
        <f t="shared" si="0"/>
        <v>1.5194709772226305</v>
      </c>
      <c r="I76" s="450">
        <f t="shared" si="1"/>
        <v>4.9535783365570598</v>
      </c>
      <c r="J76" s="449">
        <f t="shared" si="2"/>
        <v>109.63297872340425</v>
      </c>
      <c r="K76" s="450">
        <f t="shared" si="3"/>
        <v>42.377049180327866</v>
      </c>
      <c r="L76" s="450">
        <f t="shared" si="7"/>
        <v>2.0991803278688526</v>
      </c>
      <c r="M76" s="481">
        <f t="shared" si="8"/>
        <v>46.45922131147541</v>
      </c>
      <c r="N76" s="449">
        <f>'Wohnstatus-UBZ-SBZ'!E79</f>
        <v>4880</v>
      </c>
      <c r="O76" s="479">
        <f t="shared" si="6"/>
        <v>2.3597678916827851</v>
      </c>
      <c r="P76" s="477">
        <v>7</v>
      </c>
    </row>
    <row r="77" spans="1:16" x14ac:dyDescent="0.2">
      <c r="A77" s="472">
        <v>8</v>
      </c>
      <c r="B77" s="456" t="s">
        <v>5</v>
      </c>
      <c r="C77" s="449">
        <v>1445</v>
      </c>
      <c r="D77" s="449">
        <v>1427</v>
      </c>
      <c r="E77" s="449">
        <v>2581</v>
      </c>
      <c r="F77" s="449">
        <v>11630</v>
      </c>
      <c r="G77" s="449">
        <v>249038</v>
      </c>
      <c r="H77" s="450">
        <f t="shared" si="0"/>
        <v>1.7861591695501731</v>
      </c>
      <c r="I77" s="450">
        <f t="shared" si="1"/>
        <v>4.5060054242541652</v>
      </c>
      <c r="J77" s="449">
        <f t="shared" si="2"/>
        <v>96.488957768306861</v>
      </c>
      <c r="K77" s="450">
        <f t="shared" si="3"/>
        <v>46.379155435759209</v>
      </c>
      <c r="L77" s="450">
        <f t="shared" si="7"/>
        <v>2.0898472596585802</v>
      </c>
      <c r="M77" s="481">
        <f t="shared" si="8"/>
        <v>44.7507637017071</v>
      </c>
      <c r="N77" s="449">
        <f>'Wohnstatus-UBZ-SBZ'!E80</f>
        <v>5565</v>
      </c>
      <c r="O77" s="479">
        <f t="shared" si="6"/>
        <v>2.1561410306082913</v>
      </c>
      <c r="P77" s="477">
        <v>8</v>
      </c>
    </row>
    <row r="78" spans="1:16" x14ac:dyDescent="0.2">
      <c r="A78" s="472">
        <v>9</v>
      </c>
      <c r="B78" s="456" t="s">
        <v>8</v>
      </c>
      <c r="C78" s="449">
        <v>1450</v>
      </c>
      <c r="D78" s="449">
        <v>1427</v>
      </c>
      <c r="E78" s="449">
        <v>2469</v>
      </c>
      <c r="F78" s="449">
        <v>11665</v>
      </c>
      <c r="G78" s="449">
        <v>254895</v>
      </c>
      <c r="H78" s="450">
        <f t="shared" si="0"/>
        <v>1.7027586206896552</v>
      </c>
      <c r="I78" s="450">
        <f t="shared" si="1"/>
        <v>4.7245848521668687</v>
      </c>
      <c r="J78" s="449">
        <f t="shared" si="2"/>
        <v>103.23815309842041</v>
      </c>
      <c r="K78" s="450">
        <f t="shared" si="3"/>
        <v>43.051438535309508</v>
      </c>
      <c r="L78" s="450">
        <f t="shared" si="7"/>
        <v>2.0340017436791631</v>
      </c>
      <c r="M78" s="481">
        <f t="shared" si="8"/>
        <v>44.445510026155191</v>
      </c>
      <c r="N78" s="449">
        <f>'Wohnstatus-UBZ-SBZ'!E81</f>
        <v>5735</v>
      </c>
      <c r="O78" s="479">
        <f t="shared" si="6"/>
        <v>2.3228027541514784</v>
      </c>
      <c r="P78" s="477">
        <v>9</v>
      </c>
    </row>
    <row r="79" spans="1:16" x14ac:dyDescent="0.2">
      <c r="A79" s="472">
        <v>10</v>
      </c>
      <c r="B79" s="456" t="s">
        <v>9</v>
      </c>
      <c r="C79" s="449">
        <v>2882</v>
      </c>
      <c r="D79" s="449">
        <v>2854</v>
      </c>
      <c r="E79" s="449">
        <v>4200</v>
      </c>
      <c r="F79" s="449">
        <v>20905</v>
      </c>
      <c r="G79" s="449">
        <v>470807</v>
      </c>
      <c r="H79" s="450">
        <f t="shared" si="0"/>
        <v>1.457321304649549</v>
      </c>
      <c r="I79" s="450">
        <f t="shared" si="1"/>
        <v>4.977380952380952</v>
      </c>
      <c r="J79" s="449">
        <f t="shared" si="2"/>
        <v>112.09690476190477</v>
      </c>
      <c r="K79" s="450">
        <f t="shared" si="3"/>
        <v>43.321299638989167</v>
      </c>
      <c r="L79" s="450">
        <f t="shared" si="7"/>
        <v>2.1562661165549253</v>
      </c>
      <c r="M79" s="481">
        <f t="shared" si="8"/>
        <v>48.561835997937081</v>
      </c>
      <c r="N79" s="449">
        <f>'Wohnstatus-UBZ-SBZ'!E82</f>
        <v>9695</v>
      </c>
      <c r="O79" s="479">
        <f t="shared" si="6"/>
        <v>2.3083333333333331</v>
      </c>
      <c r="P79" s="477">
        <v>10</v>
      </c>
    </row>
    <row r="80" spans="1:16" x14ac:dyDescent="0.2">
      <c r="A80" s="472">
        <v>11</v>
      </c>
      <c r="B80" s="456" t="s">
        <v>19</v>
      </c>
      <c r="C80" s="449">
        <v>1881</v>
      </c>
      <c r="D80" s="449">
        <v>1853</v>
      </c>
      <c r="E80" s="449">
        <v>5837</v>
      </c>
      <c r="F80" s="449">
        <v>21275</v>
      </c>
      <c r="G80" s="449">
        <v>472032</v>
      </c>
      <c r="H80" s="450">
        <f t="shared" si="0"/>
        <v>3.1031366294524187</v>
      </c>
      <c r="I80" s="450">
        <f t="shared" si="1"/>
        <v>3.6448518074353262</v>
      </c>
      <c r="J80" s="449">
        <f t="shared" si="2"/>
        <v>80.868939523727946</v>
      </c>
      <c r="K80" s="450">
        <f t="shared" si="3"/>
        <v>52.775768535262202</v>
      </c>
      <c r="L80" s="450">
        <f t="shared" si="7"/>
        <v>1.9235985533453888</v>
      </c>
      <c r="M80" s="481">
        <f t="shared" si="8"/>
        <v>42.679204339963832</v>
      </c>
      <c r="N80" s="449">
        <f>'Wohnstatus-UBZ-SBZ'!E83</f>
        <v>11060</v>
      </c>
      <c r="O80" s="479">
        <f t="shared" si="6"/>
        <v>1.8948089772143224</v>
      </c>
      <c r="P80" s="477">
        <v>11</v>
      </c>
    </row>
    <row r="81" spans="1:16" x14ac:dyDescent="0.2">
      <c r="A81" s="472">
        <v>12</v>
      </c>
      <c r="B81" s="456" t="s">
        <v>165</v>
      </c>
      <c r="C81" s="449">
        <v>2995</v>
      </c>
      <c r="D81" s="449">
        <v>2920</v>
      </c>
      <c r="E81" s="449">
        <v>7476</v>
      </c>
      <c r="F81" s="449">
        <v>30014</v>
      </c>
      <c r="G81" s="449">
        <v>645745</v>
      </c>
      <c r="H81" s="450">
        <f t="shared" si="0"/>
        <v>2.4961602671118532</v>
      </c>
      <c r="I81" s="450">
        <f t="shared" si="1"/>
        <v>4.0147137506688066</v>
      </c>
      <c r="J81" s="449">
        <f t="shared" si="2"/>
        <v>86.375735687533435</v>
      </c>
      <c r="K81" s="450">
        <f t="shared" si="3"/>
        <v>51.381443298969074</v>
      </c>
      <c r="L81" s="450">
        <f t="shared" si="7"/>
        <v>2.0628178694158077</v>
      </c>
      <c r="M81" s="481">
        <f t="shared" si="8"/>
        <v>44.381099656357385</v>
      </c>
      <c r="N81" s="449">
        <f>'Wohnstatus-UBZ-SBZ'!E84</f>
        <v>14550</v>
      </c>
      <c r="O81" s="479">
        <f t="shared" si="6"/>
        <v>1.9462279293739968</v>
      </c>
      <c r="P81" s="477">
        <v>12</v>
      </c>
    </row>
    <row r="82" spans="1:16" ht="12" customHeight="1" x14ac:dyDescent="0.2">
      <c r="A82" s="472"/>
      <c r="B82" s="456"/>
      <c r="C82" s="452"/>
      <c r="D82" s="452"/>
      <c r="E82" s="452"/>
      <c r="F82" s="452"/>
      <c r="G82" s="452"/>
      <c r="H82" s="450"/>
      <c r="I82" s="450"/>
      <c r="J82" s="449"/>
      <c r="K82" s="453"/>
      <c r="L82" s="453"/>
      <c r="M82" s="482"/>
      <c r="N82" s="452"/>
      <c r="O82" s="480"/>
      <c r="P82" s="477"/>
    </row>
    <row r="83" spans="1:16" ht="15" x14ac:dyDescent="0.2">
      <c r="A83" s="383"/>
      <c r="B83" s="456" t="s">
        <v>20</v>
      </c>
      <c r="C83" s="457">
        <f>SUM(C70:C81)</f>
        <v>28933</v>
      </c>
      <c r="D83" s="457">
        <f t="shared" ref="D83:G83" si="9">SUM(D70:D81)</f>
        <v>28175</v>
      </c>
      <c r="E83" s="457">
        <f t="shared" si="9"/>
        <v>71508</v>
      </c>
      <c r="F83" s="457">
        <f t="shared" si="9"/>
        <v>284089</v>
      </c>
      <c r="G83" s="457">
        <f t="shared" si="9"/>
        <v>6165190</v>
      </c>
      <c r="H83" s="453">
        <f>E83/C83</f>
        <v>2.4715031279162201</v>
      </c>
      <c r="I83" s="453">
        <f>F83/E83</f>
        <v>3.9728282150248924</v>
      </c>
      <c r="J83" s="452">
        <f>G83/E83</f>
        <v>86.216786932930574</v>
      </c>
      <c r="K83" s="453">
        <f>E83/N83*100</f>
        <v>48.899374294799472</v>
      </c>
      <c r="L83" s="453">
        <f t="shared" ref="L83" si="10">F83/N83</f>
        <v>1.9426881389544226</v>
      </c>
      <c r="M83" s="482">
        <f t="shared" ref="M83" si="11">G83/N83</f>
        <v>42.159469347283483</v>
      </c>
      <c r="N83" s="457">
        <f>'Wohnstatus-UBZ-SBZ'!E86</f>
        <v>146235</v>
      </c>
      <c r="O83" s="480">
        <f>N83/E83</f>
        <v>2.0450159422721934</v>
      </c>
      <c r="P83" s="896" t="s">
        <v>247</v>
      </c>
    </row>
    <row r="84" spans="1:16" ht="15" x14ac:dyDescent="0.2">
      <c r="A84" s="383"/>
      <c r="B84" s="456"/>
      <c r="C84" s="457"/>
      <c r="D84" s="457"/>
      <c r="E84" s="457"/>
      <c r="F84" s="457"/>
      <c r="G84" s="457"/>
      <c r="H84" s="458"/>
      <c r="I84" s="458"/>
      <c r="J84" s="481"/>
      <c r="K84" s="453"/>
      <c r="L84" s="453"/>
      <c r="M84" s="454"/>
      <c r="N84" s="71"/>
      <c r="O84" s="455"/>
      <c r="P84" s="383"/>
    </row>
    <row r="85" spans="1:16" ht="11.1" customHeight="1" x14ac:dyDescent="0.2">
      <c r="A85" s="459" t="s">
        <v>88</v>
      </c>
      <c r="B85" s="460"/>
      <c r="C85" s="461" t="s">
        <v>89</v>
      </c>
      <c r="D85" s="462"/>
      <c r="E85" s="462"/>
      <c r="F85" s="462"/>
      <c r="G85" s="462"/>
      <c r="H85" s="462"/>
      <c r="I85" s="462"/>
      <c r="J85" s="463"/>
      <c r="K85" s="463"/>
      <c r="L85" s="463"/>
      <c r="M85" s="463"/>
      <c r="N85" s="376"/>
      <c r="O85" s="464"/>
      <c r="P85" s="376"/>
    </row>
    <row r="86" spans="1:16" ht="11.1" customHeight="1" x14ac:dyDescent="0.2">
      <c r="A86" s="459" t="s">
        <v>296</v>
      </c>
      <c r="B86" s="462"/>
      <c r="C86" s="462"/>
      <c r="D86" s="462"/>
      <c r="E86" s="462"/>
      <c r="F86" s="462"/>
      <c r="G86" s="462"/>
      <c r="H86" s="462"/>
      <c r="I86" s="462"/>
      <c r="J86" s="463"/>
      <c r="K86" s="463"/>
      <c r="L86" s="463"/>
      <c r="M86" s="463"/>
      <c r="N86" s="376"/>
      <c r="O86" s="464"/>
      <c r="P86" s="376"/>
    </row>
    <row r="87" spans="1:16" ht="11.1" customHeight="1" x14ac:dyDescent="0.2">
      <c r="A87" s="459" t="s">
        <v>102</v>
      </c>
      <c r="B87" s="462"/>
      <c r="C87" s="462"/>
      <c r="D87" s="462"/>
      <c r="E87" s="462"/>
      <c r="F87" s="462"/>
      <c r="G87" s="462"/>
      <c r="H87" s="462"/>
      <c r="I87" s="462"/>
      <c r="J87" s="463"/>
      <c r="K87" s="463"/>
      <c r="L87" s="463"/>
      <c r="M87" s="463"/>
      <c r="N87" s="376"/>
      <c r="O87" s="464"/>
      <c r="P87" s="376"/>
    </row>
    <row r="88" spans="1:16" ht="11.1" customHeight="1" x14ac:dyDescent="0.2">
      <c r="A88" s="465"/>
      <c r="B88" s="466"/>
      <c r="C88" s="466"/>
      <c r="D88" s="466"/>
      <c r="E88" s="466"/>
      <c r="F88" s="466"/>
      <c r="G88" s="466"/>
      <c r="H88" s="466"/>
      <c r="I88" s="466"/>
      <c r="J88" s="467"/>
      <c r="K88" s="467"/>
      <c r="L88" s="467"/>
      <c r="M88" s="467"/>
      <c r="N88" s="394"/>
      <c r="O88" s="468"/>
      <c r="P88" s="394"/>
    </row>
    <row r="89" spans="1:16" x14ac:dyDescent="0.2">
      <c r="A89" s="376"/>
      <c r="B89" s="462"/>
      <c r="C89" s="462"/>
      <c r="D89" s="462"/>
      <c r="E89" s="462"/>
      <c r="F89" s="462"/>
      <c r="G89" s="462"/>
      <c r="H89" s="462"/>
      <c r="I89" s="462"/>
      <c r="J89" s="463"/>
      <c r="K89" s="463"/>
      <c r="L89" s="463"/>
      <c r="M89" s="463"/>
      <c r="N89" s="376"/>
      <c r="O89" s="464"/>
      <c r="P89" s="376"/>
    </row>
    <row r="90" spans="1:16" x14ac:dyDescent="0.2">
      <c r="A90" s="469" t="s">
        <v>299</v>
      </c>
      <c r="B90" s="470"/>
      <c r="C90" s="470"/>
      <c r="D90" s="470"/>
      <c r="E90" s="470"/>
      <c r="F90" s="470"/>
      <c r="G90" s="470"/>
      <c r="H90" s="470"/>
      <c r="I90" s="470"/>
      <c r="J90" s="470"/>
      <c r="K90" s="470"/>
      <c r="L90" s="470"/>
      <c r="M90" s="470"/>
      <c r="N90" s="470"/>
      <c r="P90" s="314" t="s">
        <v>234</v>
      </c>
    </row>
    <row r="91" spans="1:16" x14ac:dyDescent="0.2">
      <c r="A91" s="376"/>
      <c r="B91" s="462"/>
      <c r="C91" s="462"/>
      <c r="D91" s="462"/>
      <c r="E91" s="462"/>
      <c r="F91" s="462"/>
      <c r="G91" s="462"/>
      <c r="H91" s="462"/>
      <c r="I91" s="462"/>
      <c r="J91" s="463"/>
      <c r="K91" s="463"/>
      <c r="L91" s="463"/>
      <c r="M91" s="463"/>
      <c r="N91" s="376"/>
      <c r="O91" s="464"/>
      <c r="P91" s="376"/>
    </row>
    <row r="92" spans="1:16" x14ac:dyDescent="0.2">
      <c r="A92" s="376"/>
      <c r="B92" s="462"/>
      <c r="C92" s="462"/>
      <c r="D92" s="462"/>
      <c r="E92" s="462"/>
      <c r="F92" s="462"/>
      <c r="G92" s="462"/>
      <c r="H92" s="462"/>
      <c r="I92" s="462"/>
      <c r="J92" s="463"/>
      <c r="K92" s="463"/>
      <c r="L92" s="463"/>
      <c r="M92" s="463"/>
      <c r="N92" s="376"/>
      <c r="O92" s="464"/>
      <c r="P92" s="376"/>
    </row>
    <row r="93" spans="1:16" x14ac:dyDescent="0.2">
      <c r="A93" s="376"/>
      <c r="B93" s="462"/>
      <c r="C93" s="462"/>
      <c r="D93" s="462"/>
      <c r="E93" s="462"/>
      <c r="F93" s="462"/>
      <c r="G93" s="462"/>
      <c r="H93" s="462"/>
      <c r="I93" s="462"/>
      <c r="J93" s="463"/>
      <c r="K93" s="463"/>
      <c r="L93" s="463"/>
      <c r="M93" s="463"/>
      <c r="N93" s="376"/>
      <c r="O93" s="464"/>
      <c r="P93" s="376"/>
    </row>
    <row r="94" spans="1:16" x14ac:dyDescent="0.2">
      <c r="A94" s="376"/>
      <c r="B94" s="462"/>
      <c r="C94" s="462"/>
      <c r="D94" s="462"/>
      <c r="E94" s="462"/>
      <c r="F94" s="462"/>
      <c r="G94" s="462"/>
      <c r="H94" s="462"/>
      <c r="I94" s="462"/>
      <c r="J94" s="463"/>
      <c r="K94" s="463"/>
      <c r="L94" s="463"/>
      <c r="M94" s="463"/>
      <c r="N94" s="376"/>
      <c r="O94" s="464"/>
      <c r="P94" s="376"/>
    </row>
    <row r="95" spans="1:16" x14ac:dyDescent="0.2">
      <c r="A95" s="376"/>
      <c r="B95" s="376"/>
      <c r="C95" s="376"/>
      <c r="D95" s="376"/>
      <c r="E95" s="376"/>
      <c r="F95" s="376"/>
      <c r="G95" s="376"/>
      <c r="H95" s="376"/>
      <c r="I95" s="376"/>
      <c r="J95" s="376"/>
      <c r="K95" s="376"/>
      <c r="L95" s="376"/>
      <c r="M95" s="376"/>
      <c r="N95" s="376"/>
      <c r="O95" s="464"/>
      <c r="P95" s="376"/>
    </row>
    <row r="96" spans="1:16" x14ac:dyDescent="0.2">
      <c r="A96" s="686"/>
      <c r="B96" s="376"/>
      <c r="C96" s="376"/>
      <c r="D96" s="376"/>
      <c r="E96" s="376"/>
      <c r="F96" s="376"/>
      <c r="G96" s="376"/>
      <c r="H96" s="376"/>
      <c r="I96" s="376"/>
      <c r="J96" s="376"/>
      <c r="K96" s="376"/>
      <c r="L96" s="376"/>
      <c r="M96" s="376"/>
      <c r="N96" s="376"/>
      <c r="O96" s="464"/>
      <c r="P96" s="376"/>
    </row>
    <row r="97" spans="1:16" x14ac:dyDescent="0.2">
      <c r="A97" s="686"/>
      <c r="B97" s="376"/>
      <c r="C97" s="376"/>
      <c r="D97" s="376"/>
      <c r="E97" s="376"/>
      <c r="F97" s="376"/>
      <c r="G97" s="376"/>
      <c r="H97" s="376"/>
      <c r="I97" s="376"/>
      <c r="J97" s="376"/>
      <c r="K97" s="376"/>
      <c r="L97" s="376"/>
      <c r="M97" s="376"/>
      <c r="N97" s="376"/>
      <c r="O97" s="464"/>
      <c r="P97" s="376"/>
    </row>
    <row r="98" spans="1:16" x14ac:dyDescent="0.2">
      <c r="A98" s="686"/>
      <c r="B98" s="376"/>
      <c r="C98" s="376"/>
      <c r="D98" s="376"/>
      <c r="E98" s="376"/>
      <c r="F98" s="376"/>
      <c r="G98" s="376"/>
      <c r="H98" s="376"/>
      <c r="I98" s="376"/>
      <c r="J98" s="376"/>
      <c r="K98" s="376"/>
      <c r="L98" s="376"/>
      <c r="M98" s="376"/>
      <c r="N98" s="376"/>
      <c r="O98" s="464"/>
      <c r="P98" s="376"/>
    </row>
    <row r="99" spans="1:16" x14ac:dyDescent="0.2">
      <c r="A99" s="686"/>
      <c r="B99" s="376"/>
      <c r="C99" s="376"/>
      <c r="D99" s="376"/>
      <c r="E99" s="376"/>
      <c r="F99" s="376"/>
      <c r="G99" s="376"/>
      <c r="H99" s="376"/>
      <c r="I99" s="376"/>
      <c r="J99" s="376"/>
      <c r="K99" s="376"/>
      <c r="L99" s="376"/>
      <c r="M99" s="376"/>
      <c r="N99" s="376"/>
      <c r="O99" s="464"/>
      <c r="P99" s="376"/>
    </row>
    <row r="100" spans="1:16" x14ac:dyDescent="0.2">
      <c r="A100" s="686"/>
      <c r="B100" s="376"/>
      <c r="C100" s="376"/>
      <c r="D100" s="376"/>
      <c r="E100" s="376"/>
      <c r="F100" s="376"/>
      <c r="G100" s="376"/>
      <c r="H100" s="376"/>
      <c r="I100" s="376"/>
      <c r="J100" s="376"/>
      <c r="K100" s="376"/>
      <c r="L100" s="376"/>
      <c r="M100" s="376"/>
      <c r="N100" s="376"/>
      <c r="O100" s="464"/>
      <c r="P100" s="376"/>
    </row>
    <row r="101" spans="1:16" x14ac:dyDescent="0.2">
      <c r="A101" s="686"/>
      <c r="B101" s="376"/>
      <c r="C101" s="376"/>
      <c r="D101" s="376"/>
      <c r="E101" s="376"/>
      <c r="F101" s="376"/>
      <c r="G101" s="376"/>
      <c r="H101" s="376"/>
      <c r="I101" s="376"/>
      <c r="J101" s="376"/>
      <c r="K101" s="376"/>
      <c r="L101" s="376"/>
      <c r="M101" s="376"/>
      <c r="N101" s="376"/>
      <c r="O101" s="464"/>
      <c r="P101" s="376"/>
    </row>
    <row r="102" spans="1:16" x14ac:dyDescent="0.2">
      <c r="A102" s="376"/>
      <c r="B102" s="376"/>
      <c r="C102" s="376"/>
      <c r="D102" s="376"/>
      <c r="E102" s="376"/>
      <c r="F102" s="376"/>
      <c r="G102" s="376"/>
      <c r="H102" s="376"/>
      <c r="I102" s="376"/>
      <c r="J102" s="376"/>
      <c r="K102" s="376"/>
      <c r="L102" s="376"/>
      <c r="M102" s="376"/>
      <c r="N102" s="376"/>
      <c r="O102" s="464"/>
      <c r="P102" s="376"/>
    </row>
    <row r="103" spans="1:16" x14ac:dyDescent="0.2">
      <c r="A103" s="376"/>
      <c r="B103" s="376"/>
      <c r="C103" s="376"/>
      <c r="D103" s="376"/>
      <c r="E103" s="376"/>
      <c r="F103" s="376"/>
      <c r="G103" s="376"/>
      <c r="H103" s="376"/>
      <c r="I103" s="376"/>
      <c r="J103" s="376"/>
      <c r="K103" s="376"/>
      <c r="L103" s="376"/>
      <c r="M103" s="376"/>
      <c r="N103" s="376"/>
      <c r="O103" s="464"/>
      <c r="P103" s="376"/>
    </row>
    <row r="104" spans="1:16" x14ac:dyDescent="0.2">
      <c r="A104" s="376"/>
      <c r="B104" s="376"/>
      <c r="C104" s="376"/>
      <c r="D104" s="376"/>
      <c r="E104" s="376"/>
      <c r="F104" s="376"/>
      <c r="G104" s="376"/>
      <c r="H104" s="376"/>
      <c r="I104" s="376"/>
      <c r="J104" s="376"/>
      <c r="K104" s="376"/>
      <c r="L104" s="376"/>
      <c r="M104" s="376"/>
      <c r="N104" s="376"/>
      <c r="O104" s="464"/>
      <c r="P104" s="376"/>
    </row>
    <row r="105" spans="1:16" x14ac:dyDescent="0.2">
      <c r="A105" s="376"/>
      <c r="B105" s="376"/>
      <c r="C105" s="376"/>
      <c r="D105" s="376"/>
      <c r="E105" s="376"/>
      <c r="F105" s="376"/>
      <c r="G105" s="376"/>
      <c r="H105" s="376"/>
      <c r="I105" s="376"/>
      <c r="J105" s="376"/>
      <c r="K105" s="376"/>
      <c r="L105" s="376"/>
      <c r="M105" s="376"/>
      <c r="N105" s="376"/>
      <c r="O105" s="464"/>
      <c r="P105" s="376"/>
    </row>
    <row r="106" spans="1:16" x14ac:dyDescent="0.2">
      <c r="A106" s="376"/>
      <c r="B106" s="376"/>
      <c r="C106" s="376"/>
      <c r="D106" s="376"/>
      <c r="E106" s="376"/>
      <c r="F106" s="376"/>
      <c r="G106" s="376"/>
      <c r="H106" s="376"/>
      <c r="I106" s="376"/>
      <c r="J106" s="376"/>
      <c r="K106" s="376"/>
      <c r="L106" s="376"/>
      <c r="M106" s="376"/>
      <c r="N106" s="376"/>
      <c r="O106" s="464"/>
      <c r="P106" s="376"/>
    </row>
    <row r="107" spans="1:16" x14ac:dyDescent="0.2">
      <c r="A107" s="376"/>
      <c r="B107" s="376"/>
      <c r="C107" s="376"/>
      <c r="D107" s="376"/>
      <c r="E107" s="376"/>
      <c r="F107" s="376"/>
      <c r="G107" s="376"/>
      <c r="H107" s="376"/>
      <c r="I107" s="376"/>
      <c r="J107" s="376"/>
      <c r="K107" s="376"/>
      <c r="L107" s="376"/>
      <c r="M107" s="376"/>
      <c r="N107" s="376"/>
      <c r="O107" s="464"/>
      <c r="P107" s="376"/>
    </row>
    <row r="108" spans="1:16" x14ac:dyDescent="0.2">
      <c r="A108" s="376"/>
      <c r="B108" s="376"/>
      <c r="C108" s="376"/>
      <c r="D108" s="376"/>
      <c r="E108" s="376"/>
      <c r="F108" s="376"/>
      <c r="G108" s="376"/>
      <c r="H108" s="376"/>
      <c r="I108" s="376"/>
      <c r="J108" s="376"/>
      <c r="K108" s="376"/>
      <c r="L108" s="376"/>
      <c r="M108" s="376"/>
      <c r="N108" s="376"/>
      <c r="O108" s="464"/>
      <c r="P108" s="376"/>
    </row>
    <row r="109" spans="1:16" x14ac:dyDescent="0.2">
      <c r="A109" s="376"/>
      <c r="B109" s="376"/>
      <c r="C109" s="376"/>
      <c r="D109" s="376"/>
      <c r="E109" s="376"/>
      <c r="F109" s="376"/>
      <c r="G109" s="376"/>
      <c r="H109" s="376"/>
      <c r="I109" s="376"/>
      <c r="J109" s="376"/>
      <c r="K109" s="376"/>
      <c r="L109" s="376"/>
      <c r="M109" s="376"/>
      <c r="N109" s="376"/>
      <c r="O109" s="464"/>
      <c r="P109" s="376"/>
    </row>
  </sheetData>
  <phoneticPr fontId="16" type="noConversion"/>
  <hyperlinks>
    <hyperlink ref="P2" location="INHALT!A1" display="INHALT!A1" xr:uid="{4E096BA0-8908-4DBF-B4BD-FCA946EFA458}"/>
  </hyperlinks>
  <printOptions horizontalCentered="1" gridLines="1"/>
  <pageMargins left="0.59055118110236227" right="0.39370078740157483" top="0.59055118110236227" bottom="0.59055118110236227" header="0.31496062992125984" footer="0.27559055118110237"/>
  <pageSetup paperSize="9" scale="74" firstPageNumber="66" pageOrder="overThenDown" orientation="landscape" useFirstPageNumber="1" r:id="rId1"/>
  <headerFooter alignWithMargins="0">
    <oddFooter>&amp;CSeite &amp;P</oddFooter>
  </headerFooter>
  <rowBreaks count="1" manualBreakCount="1">
    <brk id="45"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E1BE5-1C08-4091-AEC3-D5976BEC2FBA}">
  <sheetPr>
    <tabColor rgb="FF0070C0"/>
  </sheetPr>
  <dimension ref="A1"/>
  <sheetViews>
    <sheetView zoomScaleNormal="100" workbookViewId="0">
      <selection activeCell="J55" sqref="J55"/>
    </sheetView>
  </sheetViews>
  <sheetFormatPr baseColWidth="10" defaultRowHeight="12.75" x14ac:dyDescent="0.2"/>
  <sheetData/>
  <pageMargins left="0.7" right="0.7" top="0.78740157499999996" bottom="0.78740157499999996" header="0.3" footer="0.3"/>
  <pageSetup paperSize="9" scale="97"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sheetPr>
  <dimension ref="A1:P118"/>
  <sheetViews>
    <sheetView showWhiteSpace="0" zoomScale="85" zoomScaleNormal="85" zoomScaleSheetLayoutView="70" workbookViewId="0">
      <pane ySplit="6" topLeftCell="A7" activePane="bottomLeft" state="frozen"/>
      <selection activeCell="A80" sqref="A80:XFD80"/>
      <selection pane="bottomLeft" activeCell="L20" sqref="L20"/>
    </sheetView>
  </sheetViews>
  <sheetFormatPr baseColWidth="10" defaultColWidth="11.42578125" defaultRowHeight="12.75" x14ac:dyDescent="0.2"/>
  <cols>
    <col min="1" max="1" width="5.5703125" style="825" customWidth="1"/>
    <col min="2" max="2" width="26" style="826" customWidth="1"/>
    <col min="3" max="3" width="6.85546875" style="826" customWidth="1"/>
    <col min="4" max="4" width="6.7109375" style="8" customWidth="1"/>
    <col min="5" max="5" width="10.7109375" style="8" customWidth="1"/>
    <col min="6" max="6" width="9.28515625" style="8" customWidth="1"/>
    <col min="7" max="7" width="8.7109375" style="8" customWidth="1"/>
    <col min="8" max="9" width="8.85546875" style="8" customWidth="1"/>
    <col min="10" max="12" width="7" style="8" customWidth="1"/>
    <col min="13" max="13" width="6" style="8" customWidth="1"/>
    <col min="14" max="16" width="5.28515625" style="24" customWidth="1"/>
    <col min="17" max="16384" width="11.42578125" style="8"/>
  </cols>
  <sheetData>
    <row r="1" spans="1:16" ht="7.9" customHeight="1" x14ac:dyDescent="0.2">
      <c r="A1" s="1062">
        <v>2020</v>
      </c>
      <c r="B1" s="522"/>
      <c r="C1" s="522"/>
      <c r="D1" s="56"/>
      <c r="E1" s="56"/>
      <c r="F1" s="56"/>
      <c r="G1" s="56"/>
      <c r="H1" s="56"/>
      <c r="I1" s="56"/>
      <c r="J1" s="56"/>
      <c r="K1" s="56"/>
      <c r="L1" s="56"/>
      <c r="M1" s="92"/>
    </row>
    <row r="2" spans="1:16" ht="15.75" x14ac:dyDescent="0.25">
      <c r="A2" s="485" t="s">
        <v>367</v>
      </c>
      <c r="B2" s="522"/>
      <c r="C2" s="522"/>
      <c r="D2" s="56"/>
      <c r="E2" s="56"/>
      <c r="F2" s="56"/>
      <c r="G2" s="56"/>
      <c r="H2" s="56"/>
      <c r="I2" s="56"/>
      <c r="J2" s="56"/>
      <c r="K2" s="56"/>
      <c r="L2" s="56"/>
      <c r="M2" s="1070" t="str">
        <f>HYPERLINK("[Kleinräumige Statistik Daten Prototyp.xlsx]INHALT!A1","zum Inhaltsverzeichnis")</f>
        <v>zum Inhaltsverzeichnis</v>
      </c>
    </row>
    <row r="3" spans="1:16" x14ac:dyDescent="0.2">
      <c r="A3" s="701"/>
      <c r="B3" s="522"/>
      <c r="C3" s="522"/>
      <c r="D3" s="56"/>
      <c r="E3" s="56"/>
      <c r="F3" s="56"/>
      <c r="G3" s="56"/>
      <c r="H3" s="56"/>
      <c r="I3" s="56"/>
      <c r="J3" s="56"/>
      <c r="K3" s="56"/>
      <c r="L3" s="56"/>
      <c r="M3" s="92"/>
    </row>
    <row r="4" spans="1:16" ht="7.9" customHeight="1" x14ac:dyDescent="0.25">
      <c r="A4" s="485"/>
      <c r="B4" s="522"/>
      <c r="C4" s="522"/>
      <c r="D4" s="56"/>
      <c r="E4" s="56"/>
      <c r="F4" s="56"/>
      <c r="G4" s="56"/>
      <c r="H4" s="56"/>
      <c r="I4" s="56"/>
      <c r="J4" s="56"/>
      <c r="K4" s="56"/>
      <c r="L4" s="56"/>
      <c r="M4" s="92"/>
    </row>
    <row r="5" spans="1:16" ht="45" x14ac:dyDescent="0.2">
      <c r="A5" s="486" t="s">
        <v>100</v>
      </c>
      <c r="B5" s="486" t="s">
        <v>101</v>
      </c>
      <c r="C5" s="119">
        <v>2011</v>
      </c>
      <c r="D5" s="119">
        <f t="shared" ref="D5:J5" si="0">E5-1</f>
        <v>2012</v>
      </c>
      <c r="E5" s="119">
        <f t="shared" si="0"/>
        <v>2013</v>
      </c>
      <c r="F5" s="119">
        <f t="shared" si="0"/>
        <v>2014</v>
      </c>
      <c r="G5" s="119">
        <f t="shared" si="0"/>
        <v>2015</v>
      </c>
      <c r="H5" s="119">
        <f t="shared" si="0"/>
        <v>2016</v>
      </c>
      <c r="I5" s="119">
        <f t="shared" si="0"/>
        <v>2017</v>
      </c>
      <c r="J5" s="119">
        <f t="shared" si="0"/>
        <v>2018</v>
      </c>
      <c r="K5" s="119">
        <f>L5-1</f>
        <v>2019</v>
      </c>
      <c r="L5" s="119">
        <f>A1</f>
        <v>2020</v>
      </c>
      <c r="M5" s="487" t="s">
        <v>100</v>
      </c>
      <c r="N5" s="731"/>
      <c r="O5" s="731"/>
      <c r="P5" s="731"/>
    </row>
    <row r="6" spans="1:16" x14ac:dyDescent="0.2">
      <c r="A6" s="488"/>
      <c r="B6" s="488"/>
      <c r="C6" s="104"/>
      <c r="D6" s="104" t="s">
        <v>224</v>
      </c>
      <c r="E6" s="104" t="s">
        <v>224</v>
      </c>
      <c r="F6" s="104" t="s">
        <v>224</v>
      </c>
      <c r="G6" s="104" t="s">
        <v>224</v>
      </c>
      <c r="H6" s="104" t="s">
        <v>224</v>
      </c>
      <c r="I6" s="104" t="s">
        <v>224</v>
      </c>
      <c r="J6" s="104" t="s">
        <v>224</v>
      </c>
      <c r="K6" s="104" t="s">
        <v>224</v>
      </c>
      <c r="L6" s="104" t="s">
        <v>224</v>
      </c>
      <c r="M6" s="489"/>
      <c r="N6" s="732"/>
      <c r="O6" s="732"/>
      <c r="P6" s="732"/>
    </row>
    <row r="7" spans="1:16" ht="10.9" customHeight="1" x14ac:dyDescent="0.2">
      <c r="A7" s="490"/>
      <c r="B7" s="490"/>
      <c r="C7" s="490"/>
      <c r="D7" s="227"/>
      <c r="E7" s="227"/>
      <c r="F7" s="685"/>
      <c r="G7" s="685"/>
      <c r="H7" s="685"/>
      <c r="I7" s="685"/>
      <c r="J7" s="685"/>
      <c r="K7" s="685"/>
      <c r="L7" s="685"/>
      <c r="M7" s="490"/>
      <c r="N7" s="732"/>
      <c r="O7" s="732"/>
      <c r="P7" s="732"/>
    </row>
    <row r="8" spans="1:16" x14ac:dyDescent="0.2">
      <c r="A8" s="383">
        <v>10</v>
      </c>
      <c r="B8" s="61" t="s">
        <v>37</v>
      </c>
      <c r="C8" s="319">
        <v>374</v>
      </c>
      <c r="D8" s="315">
        <v>374</v>
      </c>
      <c r="E8" s="449">
        <v>374</v>
      </c>
      <c r="F8" s="449">
        <v>374</v>
      </c>
      <c r="G8" s="449">
        <v>374</v>
      </c>
      <c r="H8" s="449">
        <v>378</v>
      </c>
      <c r="I8" s="449">
        <v>378</v>
      </c>
      <c r="J8" s="449">
        <v>378</v>
      </c>
      <c r="K8" s="449">
        <v>378</v>
      </c>
      <c r="L8" s="449">
        <v>378</v>
      </c>
      <c r="M8" s="476">
        <v>10</v>
      </c>
      <c r="N8" s="733"/>
      <c r="O8" s="932"/>
      <c r="P8" s="733"/>
    </row>
    <row r="9" spans="1:16" x14ac:dyDescent="0.2">
      <c r="A9" s="383">
        <v>11</v>
      </c>
      <c r="B9" s="61" t="s">
        <v>38</v>
      </c>
      <c r="C9" s="319">
        <v>828</v>
      </c>
      <c r="D9" s="315">
        <v>826</v>
      </c>
      <c r="E9" s="449">
        <v>826</v>
      </c>
      <c r="F9" s="449">
        <v>826</v>
      </c>
      <c r="G9" s="449">
        <v>826</v>
      </c>
      <c r="H9" s="449">
        <v>886</v>
      </c>
      <c r="I9" s="449">
        <v>888</v>
      </c>
      <c r="J9" s="449">
        <v>906</v>
      </c>
      <c r="K9" s="449">
        <v>911</v>
      </c>
      <c r="L9" s="449">
        <v>911</v>
      </c>
      <c r="M9" s="476">
        <v>11</v>
      </c>
      <c r="N9" s="733"/>
      <c r="O9" s="932"/>
      <c r="P9" s="733"/>
    </row>
    <row r="10" spans="1:16" x14ac:dyDescent="0.2">
      <c r="A10" s="383">
        <v>12</v>
      </c>
      <c r="B10" s="61" t="s">
        <v>90</v>
      </c>
      <c r="C10" s="319">
        <v>1191</v>
      </c>
      <c r="D10" s="315">
        <v>1199</v>
      </c>
      <c r="E10" s="449">
        <v>1186</v>
      </c>
      <c r="F10" s="449">
        <v>1242</v>
      </c>
      <c r="G10" s="449">
        <v>1259</v>
      </c>
      <c r="H10" s="449">
        <v>1376</v>
      </c>
      <c r="I10" s="449">
        <v>1565</v>
      </c>
      <c r="J10" s="449">
        <v>1594</v>
      </c>
      <c r="K10" s="449">
        <v>1593</v>
      </c>
      <c r="L10" s="449">
        <v>1596</v>
      </c>
      <c r="M10" s="476">
        <v>12</v>
      </c>
      <c r="N10" s="733"/>
      <c r="O10" s="932"/>
      <c r="P10" s="733"/>
    </row>
    <row r="11" spans="1:16" x14ac:dyDescent="0.2">
      <c r="A11" s="383">
        <v>13</v>
      </c>
      <c r="B11" s="61" t="s">
        <v>39</v>
      </c>
      <c r="C11" s="319">
        <v>210</v>
      </c>
      <c r="D11" s="315">
        <v>211</v>
      </c>
      <c r="E11" s="449">
        <v>211</v>
      </c>
      <c r="F11" s="449">
        <v>211</v>
      </c>
      <c r="G11" s="449">
        <v>210</v>
      </c>
      <c r="H11" s="449">
        <v>260</v>
      </c>
      <c r="I11" s="449">
        <v>260</v>
      </c>
      <c r="J11" s="449">
        <v>284</v>
      </c>
      <c r="K11" s="449">
        <v>279</v>
      </c>
      <c r="L11" s="449">
        <v>284</v>
      </c>
      <c r="M11" s="476">
        <v>13</v>
      </c>
      <c r="N11" s="733"/>
      <c r="O11" s="932"/>
      <c r="P11" s="733"/>
    </row>
    <row r="12" spans="1:16" x14ac:dyDescent="0.2">
      <c r="A12" s="383">
        <v>14</v>
      </c>
      <c r="B12" s="61" t="s">
        <v>40</v>
      </c>
      <c r="C12" s="319">
        <v>1800</v>
      </c>
      <c r="D12" s="315">
        <v>1804</v>
      </c>
      <c r="E12" s="449">
        <v>1809</v>
      </c>
      <c r="F12" s="449">
        <v>1814</v>
      </c>
      <c r="G12" s="449">
        <v>1815</v>
      </c>
      <c r="H12" s="449">
        <v>1841</v>
      </c>
      <c r="I12" s="449">
        <v>1842</v>
      </c>
      <c r="J12" s="449">
        <v>1852</v>
      </c>
      <c r="K12" s="449">
        <v>1843</v>
      </c>
      <c r="L12" s="449">
        <v>1942</v>
      </c>
      <c r="M12" s="476">
        <v>14</v>
      </c>
      <c r="N12" s="733"/>
      <c r="O12" s="932"/>
      <c r="P12" s="733"/>
    </row>
    <row r="13" spans="1:16" x14ac:dyDescent="0.2">
      <c r="A13" s="383">
        <v>15</v>
      </c>
      <c r="B13" s="61" t="s">
        <v>41</v>
      </c>
      <c r="C13" s="319">
        <v>514</v>
      </c>
      <c r="D13" s="315">
        <v>518</v>
      </c>
      <c r="E13" s="449">
        <v>531</v>
      </c>
      <c r="F13" s="449">
        <v>537</v>
      </c>
      <c r="G13" s="449">
        <v>539</v>
      </c>
      <c r="H13" s="449">
        <v>543</v>
      </c>
      <c r="I13" s="449">
        <v>543</v>
      </c>
      <c r="J13" s="449">
        <v>550</v>
      </c>
      <c r="K13" s="449">
        <v>556</v>
      </c>
      <c r="L13" s="449">
        <v>557</v>
      </c>
      <c r="M13" s="476">
        <v>15</v>
      </c>
      <c r="N13" s="733"/>
      <c r="O13" s="932"/>
      <c r="P13" s="733"/>
    </row>
    <row r="14" spans="1:16" x14ac:dyDescent="0.2">
      <c r="A14" s="383">
        <v>16</v>
      </c>
      <c r="B14" s="61" t="s">
        <v>99</v>
      </c>
      <c r="C14" s="319">
        <v>1390</v>
      </c>
      <c r="D14" s="315">
        <v>1391</v>
      </c>
      <c r="E14" s="449">
        <v>1395</v>
      </c>
      <c r="F14" s="449">
        <v>1396</v>
      </c>
      <c r="G14" s="449">
        <v>1425</v>
      </c>
      <c r="H14" s="449">
        <v>1461</v>
      </c>
      <c r="I14" s="449">
        <v>1525</v>
      </c>
      <c r="J14" s="449">
        <v>1548</v>
      </c>
      <c r="K14" s="449">
        <v>1559</v>
      </c>
      <c r="L14" s="449">
        <v>1566</v>
      </c>
      <c r="M14" s="476">
        <v>16</v>
      </c>
      <c r="N14" s="733"/>
      <c r="O14" s="932"/>
      <c r="P14" s="733"/>
    </row>
    <row r="15" spans="1:16" x14ac:dyDescent="0.2">
      <c r="A15" s="383">
        <v>17</v>
      </c>
      <c r="B15" s="61" t="s">
        <v>42</v>
      </c>
      <c r="C15" s="319">
        <v>1880</v>
      </c>
      <c r="D15" s="315">
        <v>1884</v>
      </c>
      <c r="E15" s="449">
        <v>1890</v>
      </c>
      <c r="F15" s="449">
        <v>1907</v>
      </c>
      <c r="G15" s="449">
        <v>1919</v>
      </c>
      <c r="H15" s="449">
        <v>1934</v>
      </c>
      <c r="I15" s="449">
        <v>1966</v>
      </c>
      <c r="J15" s="449">
        <v>1969</v>
      </c>
      <c r="K15" s="449">
        <v>1975</v>
      </c>
      <c r="L15" s="449">
        <v>1975</v>
      </c>
      <c r="M15" s="476">
        <v>17</v>
      </c>
      <c r="N15" s="733"/>
      <c r="O15" s="932"/>
      <c r="P15" s="733"/>
    </row>
    <row r="16" spans="1:16" x14ac:dyDescent="0.2">
      <c r="A16" s="383">
        <v>21</v>
      </c>
      <c r="B16" s="61" t="s">
        <v>43</v>
      </c>
      <c r="C16" s="319">
        <v>846</v>
      </c>
      <c r="D16" s="315">
        <v>854</v>
      </c>
      <c r="E16" s="449">
        <v>873</v>
      </c>
      <c r="F16" s="449">
        <v>889</v>
      </c>
      <c r="G16" s="449">
        <v>942</v>
      </c>
      <c r="H16" s="449">
        <v>940</v>
      </c>
      <c r="I16" s="449">
        <v>951</v>
      </c>
      <c r="J16" s="449">
        <v>984</v>
      </c>
      <c r="K16" s="449">
        <v>981</v>
      </c>
      <c r="L16" s="449">
        <v>1002</v>
      </c>
      <c r="M16" s="476">
        <v>21</v>
      </c>
      <c r="N16" s="733"/>
      <c r="O16" s="932"/>
      <c r="P16" s="733"/>
    </row>
    <row r="17" spans="1:16" x14ac:dyDescent="0.2">
      <c r="A17" s="383">
        <v>22</v>
      </c>
      <c r="B17" s="61" t="s">
        <v>44</v>
      </c>
      <c r="C17" s="319">
        <v>757</v>
      </c>
      <c r="D17" s="315">
        <v>766</v>
      </c>
      <c r="E17" s="449">
        <v>769</v>
      </c>
      <c r="F17" s="449">
        <v>769</v>
      </c>
      <c r="G17" s="449">
        <v>769</v>
      </c>
      <c r="H17" s="449">
        <v>769</v>
      </c>
      <c r="I17" s="449">
        <v>779</v>
      </c>
      <c r="J17" s="449">
        <v>865</v>
      </c>
      <c r="K17" s="449">
        <v>873</v>
      </c>
      <c r="L17" s="449">
        <v>875</v>
      </c>
      <c r="M17" s="476">
        <v>22</v>
      </c>
      <c r="N17" s="733"/>
      <c r="O17" s="932"/>
      <c r="P17" s="733"/>
    </row>
    <row r="18" spans="1:16" x14ac:dyDescent="0.2">
      <c r="A18" s="383">
        <v>23</v>
      </c>
      <c r="B18" s="61" t="s">
        <v>45</v>
      </c>
      <c r="C18" s="319">
        <v>1529</v>
      </c>
      <c r="D18" s="315">
        <v>1529</v>
      </c>
      <c r="E18" s="449">
        <v>1529</v>
      </c>
      <c r="F18" s="449">
        <v>1529</v>
      </c>
      <c r="G18" s="449">
        <v>1530</v>
      </c>
      <c r="H18" s="449">
        <v>1558</v>
      </c>
      <c r="I18" s="449">
        <v>1558</v>
      </c>
      <c r="J18" s="449">
        <v>1558</v>
      </c>
      <c r="K18" s="449">
        <v>1558</v>
      </c>
      <c r="L18" s="449">
        <v>1558</v>
      </c>
      <c r="M18" s="476">
        <v>23</v>
      </c>
      <c r="N18" s="733"/>
      <c r="O18" s="932"/>
      <c r="P18" s="733"/>
    </row>
    <row r="19" spans="1:16" x14ac:dyDescent="0.2">
      <c r="A19" s="383">
        <v>24</v>
      </c>
      <c r="B19" s="61" t="s">
        <v>46</v>
      </c>
      <c r="C19" s="319">
        <v>3060</v>
      </c>
      <c r="D19" s="315">
        <v>3060</v>
      </c>
      <c r="E19" s="449">
        <v>3060</v>
      </c>
      <c r="F19" s="449">
        <v>3064</v>
      </c>
      <c r="G19" s="449">
        <v>3105</v>
      </c>
      <c r="H19" s="449">
        <v>3108</v>
      </c>
      <c r="I19" s="449">
        <v>3109</v>
      </c>
      <c r="J19" s="449">
        <v>3110</v>
      </c>
      <c r="K19" s="449">
        <v>3116</v>
      </c>
      <c r="L19" s="449">
        <v>3117</v>
      </c>
      <c r="M19" s="476">
        <v>24</v>
      </c>
      <c r="N19" s="733"/>
      <c r="O19" s="932"/>
      <c r="P19" s="733"/>
    </row>
    <row r="20" spans="1:16" x14ac:dyDescent="0.2">
      <c r="A20" s="383">
        <v>25</v>
      </c>
      <c r="B20" s="61" t="s">
        <v>180</v>
      </c>
      <c r="C20" s="319">
        <v>929</v>
      </c>
      <c r="D20" s="315">
        <v>929</v>
      </c>
      <c r="E20" s="449">
        <v>930</v>
      </c>
      <c r="F20" s="449">
        <v>930</v>
      </c>
      <c r="G20" s="449">
        <v>932</v>
      </c>
      <c r="H20" s="449">
        <v>930</v>
      </c>
      <c r="I20" s="449">
        <v>930</v>
      </c>
      <c r="J20" s="449">
        <v>931</v>
      </c>
      <c r="K20" s="449">
        <v>930</v>
      </c>
      <c r="L20" s="449">
        <v>930</v>
      </c>
      <c r="M20" s="476">
        <v>25</v>
      </c>
      <c r="N20" s="733"/>
      <c r="O20" s="932"/>
      <c r="P20" s="733"/>
    </row>
    <row r="21" spans="1:16" x14ac:dyDescent="0.2">
      <c r="A21" s="383">
        <v>26</v>
      </c>
      <c r="B21" s="61" t="s">
        <v>319</v>
      </c>
      <c r="C21" s="320">
        <v>1165</v>
      </c>
      <c r="D21" s="316">
        <v>1165</v>
      </c>
      <c r="E21" s="451">
        <v>1165</v>
      </c>
      <c r="F21" s="451">
        <v>1165</v>
      </c>
      <c r="G21" s="451">
        <v>1165</v>
      </c>
      <c r="H21" s="451">
        <v>1165</v>
      </c>
      <c r="I21" s="449">
        <v>1166</v>
      </c>
      <c r="J21" s="449">
        <v>1168</v>
      </c>
      <c r="K21" s="449">
        <v>1169</v>
      </c>
      <c r="L21" s="449">
        <v>1217</v>
      </c>
      <c r="M21" s="476">
        <v>26</v>
      </c>
      <c r="N21" s="733"/>
      <c r="O21" s="932"/>
      <c r="P21" s="733"/>
    </row>
    <row r="22" spans="1:16" x14ac:dyDescent="0.2">
      <c r="A22" s="383">
        <v>31</v>
      </c>
      <c r="B22" s="61" t="s">
        <v>47</v>
      </c>
      <c r="C22" s="319">
        <v>1675</v>
      </c>
      <c r="D22" s="315">
        <v>1686</v>
      </c>
      <c r="E22" s="449">
        <v>1740</v>
      </c>
      <c r="F22" s="449">
        <v>1810</v>
      </c>
      <c r="G22" s="449">
        <v>1856</v>
      </c>
      <c r="H22" s="449">
        <v>1865</v>
      </c>
      <c r="I22" s="449">
        <v>1865</v>
      </c>
      <c r="J22" s="449">
        <v>2025</v>
      </c>
      <c r="K22" s="449">
        <v>2026</v>
      </c>
      <c r="L22" s="449">
        <v>2084</v>
      </c>
      <c r="M22" s="476">
        <v>31</v>
      </c>
      <c r="N22" s="733"/>
      <c r="O22" s="932"/>
      <c r="P22" s="733"/>
    </row>
    <row r="23" spans="1:16" x14ac:dyDescent="0.2">
      <c r="A23" s="383">
        <v>32</v>
      </c>
      <c r="B23" s="61" t="s">
        <v>48</v>
      </c>
      <c r="C23" s="319">
        <v>2722</v>
      </c>
      <c r="D23" s="315">
        <v>2709</v>
      </c>
      <c r="E23" s="449">
        <v>2770</v>
      </c>
      <c r="F23" s="449">
        <v>2832</v>
      </c>
      <c r="G23" s="449">
        <v>2953</v>
      </c>
      <c r="H23" s="449">
        <v>3053</v>
      </c>
      <c r="I23" s="449">
        <v>3075</v>
      </c>
      <c r="J23" s="449">
        <v>3109</v>
      </c>
      <c r="K23" s="449">
        <v>3418</v>
      </c>
      <c r="L23" s="449">
        <v>3459</v>
      </c>
      <c r="M23" s="476">
        <v>32</v>
      </c>
      <c r="N23" s="733"/>
      <c r="O23" s="932"/>
      <c r="P23" s="733"/>
    </row>
    <row r="24" spans="1:16" x14ac:dyDescent="0.2">
      <c r="A24" s="383">
        <v>33</v>
      </c>
      <c r="B24" s="61" t="s">
        <v>181</v>
      </c>
      <c r="C24" s="319">
        <v>25</v>
      </c>
      <c r="D24" s="315">
        <v>25</v>
      </c>
      <c r="E24" s="449">
        <v>25</v>
      </c>
      <c r="F24" s="449">
        <v>25</v>
      </c>
      <c r="G24" s="449">
        <v>25</v>
      </c>
      <c r="H24" s="449">
        <v>25</v>
      </c>
      <c r="I24" s="449">
        <v>25</v>
      </c>
      <c r="J24" s="449">
        <v>25</v>
      </c>
      <c r="K24" s="449">
        <v>25</v>
      </c>
      <c r="L24" s="449">
        <v>25</v>
      </c>
      <c r="M24" s="476">
        <v>33</v>
      </c>
      <c r="N24" s="733"/>
      <c r="O24" s="932"/>
      <c r="P24" s="733"/>
    </row>
    <row r="25" spans="1:16" x14ac:dyDescent="0.2">
      <c r="A25" s="383">
        <v>34</v>
      </c>
      <c r="B25" s="61" t="s">
        <v>49</v>
      </c>
      <c r="C25" s="319">
        <v>2128</v>
      </c>
      <c r="D25" s="315">
        <v>2144</v>
      </c>
      <c r="E25" s="449">
        <v>2171</v>
      </c>
      <c r="F25" s="449">
        <v>2185</v>
      </c>
      <c r="G25" s="449">
        <v>2197</v>
      </c>
      <c r="H25" s="449">
        <v>2212</v>
      </c>
      <c r="I25" s="449">
        <v>2221</v>
      </c>
      <c r="J25" s="449">
        <v>2252</v>
      </c>
      <c r="K25" s="449">
        <v>2296</v>
      </c>
      <c r="L25" s="449">
        <v>2375</v>
      </c>
      <c r="M25" s="476">
        <v>34</v>
      </c>
      <c r="N25" s="733"/>
      <c r="O25" s="932"/>
      <c r="P25" s="733"/>
    </row>
    <row r="26" spans="1:16" x14ac:dyDescent="0.2">
      <c r="A26" s="383">
        <v>35</v>
      </c>
      <c r="B26" s="61" t="s">
        <v>91</v>
      </c>
      <c r="C26" s="319">
        <v>1313</v>
      </c>
      <c r="D26" s="315">
        <v>1313</v>
      </c>
      <c r="E26" s="449">
        <v>1317</v>
      </c>
      <c r="F26" s="449">
        <v>1320</v>
      </c>
      <c r="G26" s="449">
        <v>1326</v>
      </c>
      <c r="H26" s="449">
        <v>1337</v>
      </c>
      <c r="I26" s="449">
        <v>1335</v>
      </c>
      <c r="J26" s="449">
        <v>1610</v>
      </c>
      <c r="K26" s="449">
        <v>1559</v>
      </c>
      <c r="L26" s="449">
        <v>1559</v>
      </c>
      <c r="M26" s="476">
        <v>35</v>
      </c>
      <c r="N26" s="733"/>
      <c r="O26" s="932"/>
      <c r="P26" s="733"/>
    </row>
    <row r="27" spans="1:16" x14ac:dyDescent="0.2">
      <c r="A27" s="383">
        <v>36</v>
      </c>
      <c r="B27" s="61" t="s">
        <v>50</v>
      </c>
      <c r="C27" s="319">
        <v>1646</v>
      </c>
      <c r="D27" s="315">
        <v>1708</v>
      </c>
      <c r="E27" s="449">
        <v>1737</v>
      </c>
      <c r="F27" s="449">
        <v>1767</v>
      </c>
      <c r="G27" s="449">
        <v>1771</v>
      </c>
      <c r="H27" s="449">
        <v>1788</v>
      </c>
      <c r="I27" s="449">
        <v>1845</v>
      </c>
      <c r="J27" s="449">
        <v>1869</v>
      </c>
      <c r="K27" s="449">
        <v>1850</v>
      </c>
      <c r="L27" s="449">
        <v>1863</v>
      </c>
      <c r="M27" s="476">
        <v>36</v>
      </c>
      <c r="N27" s="733"/>
      <c r="O27" s="932"/>
      <c r="P27" s="733"/>
    </row>
    <row r="28" spans="1:16" x14ac:dyDescent="0.2">
      <c r="A28" s="383">
        <v>41</v>
      </c>
      <c r="B28" s="61" t="s">
        <v>51</v>
      </c>
      <c r="C28" s="319">
        <v>1426</v>
      </c>
      <c r="D28" s="315">
        <v>1430</v>
      </c>
      <c r="E28" s="449">
        <v>1457</v>
      </c>
      <c r="F28" s="449">
        <v>1454</v>
      </c>
      <c r="G28" s="449">
        <v>1462</v>
      </c>
      <c r="H28" s="449">
        <v>1462</v>
      </c>
      <c r="I28" s="449">
        <v>1482</v>
      </c>
      <c r="J28" s="449">
        <v>1489</v>
      </c>
      <c r="K28" s="449">
        <v>1507</v>
      </c>
      <c r="L28" s="449">
        <v>1585</v>
      </c>
      <c r="M28" s="476">
        <v>41</v>
      </c>
      <c r="N28" s="733"/>
      <c r="O28" s="932"/>
      <c r="P28" s="733"/>
    </row>
    <row r="29" spans="1:16" x14ac:dyDescent="0.2">
      <c r="A29" s="383">
        <v>42</v>
      </c>
      <c r="B29" s="61" t="s">
        <v>52</v>
      </c>
      <c r="C29" s="319">
        <v>1514</v>
      </c>
      <c r="D29" s="315">
        <v>1515</v>
      </c>
      <c r="E29" s="449">
        <v>1513</v>
      </c>
      <c r="F29" s="449">
        <v>1512</v>
      </c>
      <c r="G29" s="449">
        <v>1520</v>
      </c>
      <c r="H29" s="449">
        <v>1620</v>
      </c>
      <c r="I29" s="449">
        <v>1634</v>
      </c>
      <c r="J29" s="449">
        <v>1757</v>
      </c>
      <c r="K29" s="449">
        <v>1771</v>
      </c>
      <c r="L29" s="449">
        <v>1778</v>
      </c>
      <c r="M29" s="476">
        <v>42</v>
      </c>
      <c r="N29" s="733"/>
      <c r="O29" s="932"/>
      <c r="P29" s="733"/>
    </row>
    <row r="30" spans="1:16" x14ac:dyDescent="0.2">
      <c r="A30" s="383">
        <v>43</v>
      </c>
      <c r="B30" s="61" t="s">
        <v>53</v>
      </c>
      <c r="C30" s="319">
        <v>2773</v>
      </c>
      <c r="D30" s="315">
        <v>2776</v>
      </c>
      <c r="E30" s="449">
        <v>2800</v>
      </c>
      <c r="F30" s="449">
        <v>2879</v>
      </c>
      <c r="G30" s="449">
        <v>2939</v>
      </c>
      <c r="H30" s="449">
        <v>2966</v>
      </c>
      <c r="I30" s="449">
        <v>3002</v>
      </c>
      <c r="J30" s="449">
        <v>3049</v>
      </c>
      <c r="K30" s="449">
        <v>3069</v>
      </c>
      <c r="L30" s="449">
        <v>3124</v>
      </c>
      <c r="M30" s="476">
        <v>43</v>
      </c>
      <c r="N30" s="733"/>
      <c r="O30" s="932"/>
      <c r="P30" s="733"/>
    </row>
    <row r="31" spans="1:16" x14ac:dyDescent="0.2">
      <c r="A31" s="383">
        <v>44</v>
      </c>
      <c r="B31" s="61" t="s">
        <v>54</v>
      </c>
      <c r="C31" s="319">
        <v>1042</v>
      </c>
      <c r="D31" s="315">
        <v>1042</v>
      </c>
      <c r="E31" s="449">
        <v>1122</v>
      </c>
      <c r="F31" s="449">
        <v>1170</v>
      </c>
      <c r="G31" s="449">
        <v>1368</v>
      </c>
      <c r="H31" s="449">
        <v>1621</v>
      </c>
      <c r="I31" s="449">
        <v>1692</v>
      </c>
      <c r="J31" s="449">
        <v>1696</v>
      </c>
      <c r="K31" s="449">
        <v>1698</v>
      </c>
      <c r="L31" s="449">
        <v>1739</v>
      </c>
      <c r="M31" s="476">
        <v>44</v>
      </c>
      <c r="N31" s="733"/>
      <c r="O31" s="932"/>
      <c r="P31" s="733"/>
    </row>
    <row r="32" spans="1:16" x14ac:dyDescent="0.2">
      <c r="A32" s="383">
        <v>45</v>
      </c>
      <c r="B32" s="61" t="s">
        <v>55</v>
      </c>
      <c r="C32" s="319">
        <v>66</v>
      </c>
      <c r="D32" s="315">
        <v>67</v>
      </c>
      <c r="E32" s="449">
        <v>67</v>
      </c>
      <c r="F32" s="449">
        <v>68</v>
      </c>
      <c r="G32" s="449">
        <v>84</v>
      </c>
      <c r="H32" s="449">
        <v>86</v>
      </c>
      <c r="I32" s="449">
        <v>87</v>
      </c>
      <c r="J32" s="449">
        <v>87</v>
      </c>
      <c r="K32" s="449">
        <v>87</v>
      </c>
      <c r="L32" s="449">
        <v>87</v>
      </c>
      <c r="M32" s="476">
        <v>45</v>
      </c>
      <c r="N32" s="733"/>
      <c r="O32" s="932"/>
      <c r="P32" s="733"/>
    </row>
    <row r="33" spans="1:16" x14ac:dyDescent="0.2">
      <c r="A33" s="383">
        <v>46</v>
      </c>
      <c r="B33" s="61" t="s">
        <v>56</v>
      </c>
      <c r="C33" s="319">
        <v>243</v>
      </c>
      <c r="D33" s="315">
        <v>243</v>
      </c>
      <c r="E33" s="449">
        <v>246</v>
      </c>
      <c r="F33" s="449">
        <v>258</v>
      </c>
      <c r="G33" s="449">
        <v>351</v>
      </c>
      <c r="H33" s="449">
        <v>355</v>
      </c>
      <c r="I33" s="449">
        <v>355</v>
      </c>
      <c r="J33" s="449">
        <v>366</v>
      </c>
      <c r="K33" s="449">
        <v>370</v>
      </c>
      <c r="L33" s="449">
        <v>372</v>
      </c>
      <c r="M33" s="476">
        <v>46</v>
      </c>
      <c r="N33" s="733"/>
      <c r="O33" s="932"/>
      <c r="P33" s="733"/>
    </row>
    <row r="34" spans="1:16" x14ac:dyDescent="0.2">
      <c r="A34" s="383">
        <v>47</v>
      </c>
      <c r="B34" s="61" t="s">
        <v>57</v>
      </c>
      <c r="C34" s="319">
        <v>260</v>
      </c>
      <c r="D34" s="315">
        <v>263</v>
      </c>
      <c r="E34" s="449">
        <v>275</v>
      </c>
      <c r="F34" s="449">
        <v>302</v>
      </c>
      <c r="G34" s="449">
        <v>331</v>
      </c>
      <c r="H34" s="449">
        <v>343</v>
      </c>
      <c r="I34" s="449">
        <v>356</v>
      </c>
      <c r="J34" s="449">
        <v>362</v>
      </c>
      <c r="K34" s="449">
        <v>371</v>
      </c>
      <c r="L34" s="449">
        <v>383</v>
      </c>
      <c r="M34" s="476">
        <v>47</v>
      </c>
      <c r="N34" s="733"/>
      <c r="O34" s="932"/>
      <c r="P34" s="733"/>
    </row>
    <row r="35" spans="1:16" x14ac:dyDescent="0.2">
      <c r="A35" s="383">
        <v>48</v>
      </c>
      <c r="B35" s="61" t="s">
        <v>58</v>
      </c>
      <c r="C35" s="319">
        <v>3</v>
      </c>
      <c r="D35" s="315">
        <v>3</v>
      </c>
      <c r="E35" s="449">
        <v>3</v>
      </c>
      <c r="F35" s="449">
        <v>3</v>
      </c>
      <c r="G35" s="449">
        <v>3</v>
      </c>
      <c r="H35" s="449">
        <v>4</v>
      </c>
      <c r="I35" s="449">
        <v>4</v>
      </c>
      <c r="J35" s="449">
        <v>5</v>
      </c>
      <c r="K35" s="449">
        <v>5</v>
      </c>
      <c r="L35" s="449">
        <v>5</v>
      </c>
      <c r="M35" s="476">
        <v>48</v>
      </c>
      <c r="N35" s="733"/>
      <c r="O35" s="932"/>
      <c r="P35" s="733"/>
    </row>
    <row r="36" spans="1:16" x14ac:dyDescent="0.2">
      <c r="A36" s="383">
        <v>51</v>
      </c>
      <c r="B36" s="61" t="s">
        <v>59</v>
      </c>
      <c r="C36" s="319">
        <v>1023</v>
      </c>
      <c r="D36" s="315">
        <v>1047</v>
      </c>
      <c r="E36" s="449">
        <v>1055</v>
      </c>
      <c r="F36" s="449">
        <v>1058</v>
      </c>
      <c r="G36" s="449">
        <v>1060</v>
      </c>
      <c r="H36" s="449">
        <v>1069</v>
      </c>
      <c r="I36" s="449">
        <v>1076</v>
      </c>
      <c r="J36" s="449">
        <v>1079</v>
      </c>
      <c r="K36" s="449">
        <v>1089</v>
      </c>
      <c r="L36" s="449">
        <v>1103</v>
      </c>
      <c r="M36" s="476">
        <v>51</v>
      </c>
      <c r="N36" s="733"/>
      <c r="O36" s="932"/>
      <c r="P36" s="733"/>
    </row>
    <row r="37" spans="1:16" x14ac:dyDescent="0.2">
      <c r="A37" s="383">
        <v>52</v>
      </c>
      <c r="B37" s="61" t="s">
        <v>132</v>
      </c>
      <c r="C37" s="319">
        <v>1608</v>
      </c>
      <c r="D37" s="315">
        <v>1643</v>
      </c>
      <c r="E37" s="449">
        <v>1648</v>
      </c>
      <c r="F37" s="449">
        <v>1670</v>
      </c>
      <c r="G37" s="449">
        <v>1670</v>
      </c>
      <c r="H37" s="449">
        <v>1671</v>
      </c>
      <c r="I37" s="449">
        <v>1674</v>
      </c>
      <c r="J37" s="449">
        <v>1695</v>
      </c>
      <c r="K37" s="449">
        <v>1697</v>
      </c>
      <c r="L37" s="449">
        <v>1717</v>
      </c>
      <c r="M37" s="476">
        <v>52</v>
      </c>
      <c r="N37" s="733"/>
      <c r="O37" s="932"/>
      <c r="P37" s="733"/>
    </row>
    <row r="38" spans="1:16" x14ac:dyDescent="0.2">
      <c r="A38" s="383">
        <v>53</v>
      </c>
      <c r="B38" s="61" t="s">
        <v>60</v>
      </c>
      <c r="C38" s="319">
        <v>695</v>
      </c>
      <c r="D38" s="315">
        <v>704</v>
      </c>
      <c r="E38" s="449">
        <v>713</v>
      </c>
      <c r="F38" s="449">
        <v>734</v>
      </c>
      <c r="G38" s="449">
        <v>737</v>
      </c>
      <c r="H38" s="449">
        <v>738</v>
      </c>
      <c r="I38" s="449">
        <v>746</v>
      </c>
      <c r="J38" s="449">
        <v>772</v>
      </c>
      <c r="K38" s="449">
        <v>787</v>
      </c>
      <c r="L38" s="449">
        <v>801</v>
      </c>
      <c r="M38" s="476">
        <v>53</v>
      </c>
      <c r="N38" s="733"/>
      <c r="O38" s="932"/>
      <c r="P38" s="733"/>
    </row>
    <row r="39" spans="1:16" x14ac:dyDescent="0.2">
      <c r="A39" s="383">
        <v>54</v>
      </c>
      <c r="B39" s="61" t="s">
        <v>135</v>
      </c>
      <c r="C39" s="319">
        <v>226</v>
      </c>
      <c r="D39" s="315">
        <v>226</v>
      </c>
      <c r="E39" s="449">
        <v>226</v>
      </c>
      <c r="F39" s="449">
        <v>226</v>
      </c>
      <c r="G39" s="449">
        <v>227</v>
      </c>
      <c r="H39" s="449">
        <v>229</v>
      </c>
      <c r="I39" s="449">
        <v>230</v>
      </c>
      <c r="J39" s="449">
        <v>236</v>
      </c>
      <c r="K39" s="449">
        <v>236</v>
      </c>
      <c r="L39" s="449">
        <v>237</v>
      </c>
      <c r="M39" s="476">
        <v>54</v>
      </c>
      <c r="N39" s="733"/>
      <c r="O39" s="932"/>
      <c r="P39" s="733"/>
    </row>
    <row r="40" spans="1:16" x14ac:dyDescent="0.2">
      <c r="A40" s="383">
        <v>55</v>
      </c>
      <c r="B40" s="61" t="s">
        <v>166</v>
      </c>
      <c r="C40" s="319">
        <v>1217</v>
      </c>
      <c r="D40" s="315">
        <v>1241</v>
      </c>
      <c r="E40" s="449">
        <v>1250</v>
      </c>
      <c r="F40" s="449">
        <v>1313</v>
      </c>
      <c r="G40" s="449">
        <v>1332</v>
      </c>
      <c r="H40" s="449">
        <v>1394</v>
      </c>
      <c r="I40" s="449">
        <v>1417</v>
      </c>
      <c r="J40" s="449">
        <v>1457</v>
      </c>
      <c r="K40" s="449">
        <v>1504</v>
      </c>
      <c r="L40" s="449">
        <v>1539</v>
      </c>
      <c r="M40" s="476">
        <v>55</v>
      </c>
      <c r="N40" s="733"/>
      <c r="O40" s="932"/>
      <c r="P40" s="733"/>
    </row>
    <row r="41" spans="1:16" x14ac:dyDescent="0.2">
      <c r="A41" s="383">
        <v>61</v>
      </c>
      <c r="B41" s="61" t="s">
        <v>64</v>
      </c>
      <c r="C41" s="319">
        <v>962</v>
      </c>
      <c r="D41" s="315">
        <v>977</v>
      </c>
      <c r="E41" s="449">
        <v>981</v>
      </c>
      <c r="F41" s="449">
        <v>1001</v>
      </c>
      <c r="G41" s="449">
        <v>1010</v>
      </c>
      <c r="H41" s="449">
        <v>1016</v>
      </c>
      <c r="I41" s="449">
        <v>1019</v>
      </c>
      <c r="J41" s="449">
        <v>1065</v>
      </c>
      <c r="K41" s="449">
        <v>1101</v>
      </c>
      <c r="L41" s="449">
        <v>1119</v>
      </c>
      <c r="M41" s="476">
        <v>61</v>
      </c>
      <c r="N41" s="733"/>
      <c r="O41" s="932"/>
      <c r="P41" s="733"/>
    </row>
    <row r="42" spans="1:16" x14ac:dyDescent="0.2">
      <c r="A42" s="383">
        <v>62</v>
      </c>
      <c r="B42" s="61" t="s">
        <v>65</v>
      </c>
      <c r="C42" s="319">
        <v>307</v>
      </c>
      <c r="D42" s="315">
        <v>311</v>
      </c>
      <c r="E42" s="449">
        <v>313</v>
      </c>
      <c r="F42" s="449">
        <v>316</v>
      </c>
      <c r="G42" s="449">
        <v>340</v>
      </c>
      <c r="H42" s="449">
        <v>351</v>
      </c>
      <c r="I42" s="449">
        <v>364</v>
      </c>
      <c r="J42" s="449">
        <v>374</v>
      </c>
      <c r="K42" s="449">
        <v>377</v>
      </c>
      <c r="L42" s="449">
        <v>382</v>
      </c>
      <c r="M42" s="476">
        <v>62</v>
      </c>
      <c r="N42" s="733"/>
      <c r="O42" s="932"/>
      <c r="P42" s="733"/>
    </row>
    <row r="43" spans="1:16" x14ac:dyDescent="0.2">
      <c r="A43" s="383">
        <v>63</v>
      </c>
      <c r="B43" s="61" t="s">
        <v>66</v>
      </c>
      <c r="C43" s="319">
        <v>185</v>
      </c>
      <c r="D43" s="315">
        <v>186</v>
      </c>
      <c r="E43" s="449">
        <v>186</v>
      </c>
      <c r="F43" s="449">
        <v>189</v>
      </c>
      <c r="G43" s="449">
        <v>189</v>
      </c>
      <c r="H43" s="449">
        <v>189</v>
      </c>
      <c r="I43" s="449">
        <v>194</v>
      </c>
      <c r="J43" s="449">
        <v>210</v>
      </c>
      <c r="K43" s="449">
        <v>223</v>
      </c>
      <c r="L43" s="449">
        <v>236</v>
      </c>
      <c r="M43" s="476">
        <v>63</v>
      </c>
      <c r="N43" s="733"/>
      <c r="O43" s="932"/>
      <c r="P43" s="733"/>
    </row>
    <row r="44" spans="1:16" x14ac:dyDescent="0.2">
      <c r="A44" s="383">
        <v>64</v>
      </c>
      <c r="B44" s="61" t="s">
        <v>67</v>
      </c>
      <c r="C44" s="319">
        <v>92</v>
      </c>
      <c r="D44" s="315">
        <v>94</v>
      </c>
      <c r="E44" s="449">
        <v>99</v>
      </c>
      <c r="F44" s="449">
        <v>100</v>
      </c>
      <c r="G44" s="449">
        <v>100</v>
      </c>
      <c r="H44" s="449">
        <v>102</v>
      </c>
      <c r="I44" s="449">
        <v>102</v>
      </c>
      <c r="J44" s="449">
        <v>107</v>
      </c>
      <c r="K44" s="449">
        <v>107</v>
      </c>
      <c r="L44" s="449">
        <v>109</v>
      </c>
      <c r="M44" s="476">
        <v>64</v>
      </c>
      <c r="N44" s="733"/>
      <c r="O44" s="932"/>
      <c r="P44" s="733"/>
    </row>
    <row r="45" spans="1:16" x14ac:dyDescent="0.2">
      <c r="A45" s="383">
        <v>65</v>
      </c>
      <c r="B45" s="61" t="s">
        <v>68</v>
      </c>
      <c r="C45" s="319">
        <v>191</v>
      </c>
      <c r="D45" s="315">
        <v>202</v>
      </c>
      <c r="E45" s="449">
        <v>211</v>
      </c>
      <c r="F45" s="449">
        <v>211</v>
      </c>
      <c r="G45" s="449">
        <v>219</v>
      </c>
      <c r="H45" s="449">
        <v>224</v>
      </c>
      <c r="I45" s="449">
        <v>228</v>
      </c>
      <c r="J45" s="449">
        <v>231</v>
      </c>
      <c r="K45" s="449">
        <v>231</v>
      </c>
      <c r="L45" s="449">
        <v>233</v>
      </c>
      <c r="M45" s="476">
        <v>65</v>
      </c>
      <c r="N45" s="733"/>
      <c r="O45" s="932"/>
      <c r="P45" s="733"/>
    </row>
    <row r="46" spans="1:16" x14ac:dyDescent="0.2">
      <c r="A46" s="383">
        <v>66</v>
      </c>
      <c r="B46" s="61" t="s">
        <v>69</v>
      </c>
      <c r="C46" s="319">
        <v>885</v>
      </c>
      <c r="D46" s="315">
        <v>909</v>
      </c>
      <c r="E46" s="449">
        <v>917</v>
      </c>
      <c r="F46" s="449">
        <v>944</v>
      </c>
      <c r="G46" s="449">
        <v>978</v>
      </c>
      <c r="H46" s="449">
        <v>990</v>
      </c>
      <c r="I46" s="449">
        <v>1000</v>
      </c>
      <c r="J46" s="449">
        <v>1021</v>
      </c>
      <c r="K46" s="449">
        <v>1049</v>
      </c>
      <c r="L46" s="449">
        <v>1053</v>
      </c>
      <c r="M46" s="476">
        <v>66</v>
      </c>
      <c r="N46" s="733"/>
      <c r="O46" s="932"/>
      <c r="P46" s="733"/>
    </row>
    <row r="47" spans="1:16" x14ac:dyDescent="0.2">
      <c r="A47" s="383">
        <v>71</v>
      </c>
      <c r="B47" s="61" t="s">
        <v>70</v>
      </c>
      <c r="C47" s="319">
        <v>679</v>
      </c>
      <c r="D47" s="315">
        <v>715</v>
      </c>
      <c r="E47" s="449">
        <v>716</v>
      </c>
      <c r="F47" s="449">
        <v>718</v>
      </c>
      <c r="G47" s="449">
        <v>725</v>
      </c>
      <c r="H47" s="449">
        <v>737</v>
      </c>
      <c r="I47" s="449">
        <v>737</v>
      </c>
      <c r="J47" s="449">
        <v>739</v>
      </c>
      <c r="K47" s="449">
        <v>742</v>
      </c>
      <c r="L47" s="449">
        <v>773</v>
      </c>
      <c r="M47" s="476">
        <v>71</v>
      </c>
      <c r="N47" s="733"/>
      <c r="O47" s="932"/>
      <c r="P47" s="733"/>
    </row>
    <row r="48" spans="1:16" x14ac:dyDescent="0.2">
      <c r="A48" s="383">
        <v>72</v>
      </c>
      <c r="B48" s="61" t="s">
        <v>71</v>
      </c>
      <c r="C48" s="319">
        <v>1167</v>
      </c>
      <c r="D48" s="315">
        <v>1187</v>
      </c>
      <c r="E48" s="449">
        <v>1211</v>
      </c>
      <c r="F48" s="449">
        <v>1217</v>
      </c>
      <c r="G48" s="449">
        <v>1228</v>
      </c>
      <c r="H48" s="449">
        <v>1244</v>
      </c>
      <c r="I48" s="449">
        <v>1248</v>
      </c>
      <c r="J48" s="449">
        <v>1269</v>
      </c>
      <c r="K48" s="449">
        <v>1281</v>
      </c>
      <c r="L48" s="449">
        <v>1295</v>
      </c>
      <c r="M48" s="476">
        <v>72</v>
      </c>
      <c r="N48" s="733"/>
      <c r="O48" s="932"/>
      <c r="P48" s="733"/>
    </row>
    <row r="49" spans="1:16" x14ac:dyDescent="0.2">
      <c r="A49" s="383">
        <v>81</v>
      </c>
      <c r="B49" s="61" t="s">
        <v>5</v>
      </c>
      <c r="C49" s="319">
        <v>560</v>
      </c>
      <c r="D49" s="315">
        <v>563</v>
      </c>
      <c r="E49" s="449">
        <v>578</v>
      </c>
      <c r="F49" s="449">
        <v>586</v>
      </c>
      <c r="G49" s="449">
        <v>588</v>
      </c>
      <c r="H49" s="449">
        <v>599</v>
      </c>
      <c r="I49" s="449">
        <v>600</v>
      </c>
      <c r="J49" s="449">
        <v>615</v>
      </c>
      <c r="K49" s="449">
        <v>636</v>
      </c>
      <c r="L49" s="449">
        <v>671</v>
      </c>
      <c r="M49" s="476">
        <v>81</v>
      </c>
      <c r="N49" s="733"/>
      <c r="O49" s="932"/>
      <c r="P49" s="733"/>
    </row>
    <row r="50" spans="1:16" x14ac:dyDescent="0.2">
      <c r="A50" s="383">
        <v>82</v>
      </c>
      <c r="B50" s="61" t="s">
        <v>72</v>
      </c>
      <c r="C50" s="319">
        <v>1030</v>
      </c>
      <c r="D50" s="315">
        <v>1039</v>
      </c>
      <c r="E50" s="449">
        <v>1064</v>
      </c>
      <c r="F50" s="449">
        <v>1065</v>
      </c>
      <c r="G50" s="449">
        <v>1068</v>
      </c>
      <c r="H50" s="449">
        <v>1074</v>
      </c>
      <c r="I50" s="449">
        <v>1098</v>
      </c>
      <c r="J50" s="449">
        <v>1103</v>
      </c>
      <c r="K50" s="449">
        <v>1144</v>
      </c>
      <c r="L50" s="449">
        <v>1167</v>
      </c>
      <c r="M50" s="476">
        <v>82</v>
      </c>
      <c r="N50" s="733"/>
      <c r="O50" s="932"/>
      <c r="P50" s="733"/>
    </row>
    <row r="51" spans="1:16" x14ac:dyDescent="0.2">
      <c r="A51" s="383">
        <v>83</v>
      </c>
      <c r="B51" s="61" t="s">
        <v>73</v>
      </c>
      <c r="C51" s="319">
        <v>732</v>
      </c>
      <c r="D51" s="315">
        <v>738</v>
      </c>
      <c r="E51" s="449">
        <v>738</v>
      </c>
      <c r="F51" s="449">
        <v>739</v>
      </c>
      <c r="G51" s="449">
        <v>739</v>
      </c>
      <c r="H51" s="449">
        <v>740</v>
      </c>
      <c r="I51" s="449">
        <v>740</v>
      </c>
      <c r="J51" s="449">
        <v>743</v>
      </c>
      <c r="K51" s="449">
        <v>743</v>
      </c>
      <c r="L51" s="449">
        <v>743</v>
      </c>
      <c r="M51" s="476">
        <v>83</v>
      </c>
      <c r="N51" s="733"/>
      <c r="O51" s="932"/>
      <c r="P51" s="733"/>
    </row>
    <row r="52" spans="1:16" x14ac:dyDescent="0.2">
      <c r="A52" s="383">
        <v>91</v>
      </c>
      <c r="B52" s="61" t="s">
        <v>74</v>
      </c>
      <c r="C52" s="319">
        <v>630</v>
      </c>
      <c r="D52" s="315">
        <v>630</v>
      </c>
      <c r="E52" s="449">
        <v>631</v>
      </c>
      <c r="F52" s="449">
        <v>644</v>
      </c>
      <c r="G52" s="449">
        <v>650</v>
      </c>
      <c r="H52" s="449">
        <v>661</v>
      </c>
      <c r="I52" s="449">
        <v>667</v>
      </c>
      <c r="J52" s="449">
        <v>683</v>
      </c>
      <c r="K52" s="449">
        <v>689</v>
      </c>
      <c r="L52" s="449">
        <v>697</v>
      </c>
      <c r="M52" s="476">
        <v>91</v>
      </c>
      <c r="N52" s="733"/>
      <c r="O52" s="932"/>
      <c r="P52" s="733"/>
    </row>
    <row r="53" spans="1:16" x14ac:dyDescent="0.2">
      <c r="A53" s="383">
        <v>92</v>
      </c>
      <c r="B53" s="61" t="s">
        <v>75</v>
      </c>
      <c r="C53" s="319">
        <v>10</v>
      </c>
      <c r="D53" s="315">
        <v>10</v>
      </c>
      <c r="E53" s="449">
        <v>10</v>
      </c>
      <c r="F53" s="449">
        <v>10</v>
      </c>
      <c r="G53" s="449">
        <v>10</v>
      </c>
      <c r="H53" s="449">
        <v>66</v>
      </c>
      <c r="I53" s="449">
        <v>66</v>
      </c>
      <c r="J53" s="449">
        <v>67</v>
      </c>
      <c r="K53" s="449">
        <v>67</v>
      </c>
      <c r="L53" s="449">
        <v>67</v>
      </c>
      <c r="M53" s="476">
        <v>92</v>
      </c>
      <c r="N53" s="733"/>
      <c r="O53" s="932"/>
      <c r="P53" s="733"/>
    </row>
    <row r="54" spans="1:16" x14ac:dyDescent="0.2">
      <c r="A54" s="383">
        <v>93</v>
      </c>
      <c r="B54" s="61" t="s">
        <v>76</v>
      </c>
      <c r="C54" s="319">
        <v>630</v>
      </c>
      <c r="D54" s="315">
        <v>639</v>
      </c>
      <c r="E54" s="449">
        <v>644</v>
      </c>
      <c r="F54" s="449">
        <v>647</v>
      </c>
      <c r="G54" s="449">
        <v>658</v>
      </c>
      <c r="H54" s="449">
        <v>663</v>
      </c>
      <c r="I54" s="449">
        <v>663</v>
      </c>
      <c r="J54" s="449">
        <v>666</v>
      </c>
      <c r="K54" s="449">
        <v>674</v>
      </c>
      <c r="L54" s="449">
        <v>684</v>
      </c>
      <c r="M54" s="476">
        <v>93</v>
      </c>
      <c r="N54" s="733"/>
      <c r="O54" s="932"/>
      <c r="P54" s="733"/>
    </row>
    <row r="55" spans="1:16" x14ac:dyDescent="0.2">
      <c r="A55" s="383">
        <v>94</v>
      </c>
      <c r="B55" s="61" t="s">
        <v>77</v>
      </c>
      <c r="C55" s="319">
        <v>936</v>
      </c>
      <c r="D55" s="315">
        <v>944</v>
      </c>
      <c r="E55" s="449">
        <v>950</v>
      </c>
      <c r="F55" s="449">
        <v>962</v>
      </c>
      <c r="G55" s="449">
        <v>964</v>
      </c>
      <c r="H55" s="449">
        <v>991</v>
      </c>
      <c r="I55" s="449">
        <v>998</v>
      </c>
      <c r="J55" s="449">
        <v>1010</v>
      </c>
      <c r="K55" s="449">
        <v>1017</v>
      </c>
      <c r="L55" s="449">
        <v>1021</v>
      </c>
      <c r="M55" s="476">
        <v>94</v>
      </c>
      <c r="N55" s="733"/>
      <c r="O55" s="932"/>
      <c r="P55" s="733"/>
    </row>
    <row r="56" spans="1:16" x14ac:dyDescent="0.2">
      <c r="A56" s="383">
        <v>101</v>
      </c>
      <c r="B56" s="61" t="s">
        <v>78</v>
      </c>
      <c r="C56" s="319">
        <v>1168</v>
      </c>
      <c r="D56" s="315">
        <v>1180</v>
      </c>
      <c r="E56" s="449">
        <v>1222</v>
      </c>
      <c r="F56" s="449">
        <v>1252</v>
      </c>
      <c r="G56" s="449">
        <v>1256</v>
      </c>
      <c r="H56" s="449">
        <v>1320</v>
      </c>
      <c r="I56" s="449">
        <v>1360</v>
      </c>
      <c r="J56" s="449">
        <v>1371</v>
      </c>
      <c r="K56" s="449">
        <v>1390</v>
      </c>
      <c r="L56" s="449">
        <v>1409</v>
      </c>
      <c r="M56" s="476">
        <v>101</v>
      </c>
      <c r="N56" s="733"/>
      <c r="O56" s="932"/>
      <c r="P56" s="733"/>
    </row>
    <row r="57" spans="1:16" x14ac:dyDescent="0.2">
      <c r="A57" s="383">
        <v>102</v>
      </c>
      <c r="B57" s="61" t="s">
        <v>79</v>
      </c>
      <c r="C57" s="319">
        <v>29</v>
      </c>
      <c r="D57" s="315">
        <v>29</v>
      </c>
      <c r="E57" s="449">
        <v>29</v>
      </c>
      <c r="F57" s="449">
        <v>29</v>
      </c>
      <c r="G57" s="449">
        <v>29</v>
      </c>
      <c r="H57" s="449">
        <v>31</v>
      </c>
      <c r="I57" s="449">
        <v>33</v>
      </c>
      <c r="J57" s="449">
        <v>37</v>
      </c>
      <c r="K57" s="449">
        <v>38</v>
      </c>
      <c r="L57" s="449">
        <v>38</v>
      </c>
      <c r="M57" s="476">
        <v>102</v>
      </c>
      <c r="N57" s="733"/>
      <c r="O57" s="932"/>
      <c r="P57" s="733"/>
    </row>
    <row r="58" spans="1:16" x14ac:dyDescent="0.2">
      <c r="A58" s="383">
        <v>103</v>
      </c>
      <c r="B58" s="61" t="s">
        <v>80</v>
      </c>
      <c r="C58" s="319">
        <v>188</v>
      </c>
      <c r="D58" s="315">
        <v>189</v>
      </c>
      <c r="E58" s="449">
        <v>191</v>
      </c>
      <c r="F58" s="449">
        <v>194</v>
      </c>
      <c r="G58" s="449">
        <v>197</v>
      </c>
      <c r="H58" s="449">
        <v>201</v>
      </c>
      <c r="I58" s="449">
        <v>223</v>
      </c>
      <c r="J58" s="449">
        <v>276</v>
      </c>
      <c r="K58" s="449">
        <v>309</v>
      </c>
      <c r="L58" s="449">
        <v>319</v>
      </c>
      <c r="M58" s="476">
        <v>103</v>
      </c>
      <c r="N58" s="733"/>
      <c r="O58" s="932"/>
      <c r="P58" s="733"/>
    </row>
    <row r="59" spans="1:16" x14ac:dyDescent="0.2">
      <c r="A59" s="383">
        <v>105</v>
      </c>
      <c r="B59" s="61" t="s">
        <v>81</v>
      </c>
      <c r="C59" s="319">
        <v>201</v>
      </c>
      <c r="D59" s="315">
        <v>201</v>
      </c>
      <c r="E59" s="449">
        <v>204</v>
      </c>
      <c r="F59" s="449">
        <v>209</v>
      </c>
      <c r="G59" s="449">
        <v>211</v>
      </c>
      <c r="H59" s="449">
        <v>220</v>
      </c>
      <c r="I59" s="449">
        <v>229</v>
      </c>
      <c r="J59" s="449">
        <v>230</v>
      </c>
      <c r="K59" s="449">
        <v>231</v>
      </c>
      <c r="L59" s="449">
        <v>233</v>
      </c>
      <c r="M59" s="476">
        <v>105</v>
      </c>
      <c r="N59" s="733"/>
      <c r="O59" s="932"/>
      <c r="P59" s="733"/>
    </row>
    <row r="60" spans="1:16" x14ac:dyDescent="0.2">
      <c r="A60" s="383">
        <v>106</v>
      </c>
      <c r="B60" s="61" t="s">
        <v>82</v>
      </c>
      <c r="C60" s="319">
        <v>416</v>
      </c>
      <c r="D60" s="315">
        <v>421</v>
      </c>
      <c r="E60" s="449">
        <v>438</v>
      </c>
      <c r="F60" s="449">
        <v>445</v>
      </c>
      <c r="G60" s="449">
        <v>451</v>
      </c>
      <c r="H60" s="449">
        <v>452</v>
      </c>
      <c r="I60" s="449">
        <v>456</v>
      </c>
      <c r="J60" s="449">
        <v>467</v>
      </c>
      <c r="K60" s="449">
        <v>475</v>
      </c>
      <c r="L60" s="449">
        <v>478</v>
      </c>
      <c r="M60" s="476">
        <v>106</v>
      </c>
      <c r="N60" s="733"/>
      <c r="O60" s="932"/>
      <c r="P60" s="733"/>
    </row>
    <row r="61" spans="1:16" x14ac:dyDescent="0.2">
      <c r="A61" s="383">
        <v>107</v>
      </c>
      <c r="B61" s="61" t="s">
        <v>83</v>
      </c>
      <c r="C61" s="319">
        <v>886</v>
      </c>
      <c r="D61" s="315">
        <v>887</v>
      </c>
      <c r="E61" s="449">
        <v>903</v>
      </c>
      <c r="F61" s="449">
        <v>913</v>
      </c>
      <c r="G61" s="449">
        <v>916</v>
      </c>
      <c r="H61" s="449">
        <v>939</v>
      </c>
      <c r="I61" s="449">
        <v>966</v>
      </c>
      <c r="J61" s="449">
        <v>1018</v>
      </c>
      <c r="K61" s="449">
        <v>1024</v>
      </c>
      <c r="L61" s="449">
        <v>1034</v>
      </c>
      <c r="M61" s="476">
        <v>107</v>
      </c>
      <c r="N61" s="733"/>
      <c r="O61" s="932"/>
      <c r="P61" s="733"/>
    </row>
    <row r="62" spans="1:16" x14ac:dyDescent="0.2">
      <c r="A62" s="383">
        <v>108</v>
      </c>
      <c r="B62" s="61" t="s">
        <v>84</v>
      </c>
      <c r="C62" s="319">
        <v>457</v>
      </c>
      <c r="D62" s="315">
        <v>458</v>
      </c>
      <c r="E62" s="449">
        <v>458</v>
      </c>
      <c r="F62" s="449">
        <v>460</v>
      </c>
      <c r="G62" s="449">
        <v>467</v>
      </c>
      <c r="H62" s="449">
        <v>467</v>
      </c>
      <c r="I62" s="449">
        <v>467</v>
      </c>
      <c r="J62" s="449">
        <v>475</v>
      </c>
      <c r="K62" s="449">
        <v>478</v>
      </c>
      <c r="L62" s="449">
        <v>493</v>
      </c>
      <c r="M62" s="476">
        <v>108</v>
      </c>
      <c r="N62" s="733"/>
      <c r="O62" s="932"/>
      <c r="P62" s="733"/>
    </row>
    <row r="63" spans="1:16" x14ac:dyDescent="0.2">
      <c r="A63" s="383">
        <v>109</v>
      </c>
      <c r="B63" s="61" t="s">
        <v>145</v>
      </c>
      <c r="C63" s="319">
        <v>144</v>
      </c>
      <c r="D63" s="315">
        <v>148</v>
      </c>
      <c r="E63" s="449">
        <v>162</v>
      </c>
      <c r="F63" s="449">
        <v>168</v>
      </c>
      <c r="G63" s="449">
        <v>168</v>
      </c>
      <c r="H63" s="449">
        <v>169</v>
      </c>
      <c r="I63" s="449">
        <v>179</v>
      </c>
      <c r="J63" s="449">
        <v>179</v>
      </c>
      <c r="K63" s="449">
        <v>181</v>
      </c>
      <c r="L63" s="449">
        <v>196</v>
      </c>
      <c r="M63" s="476">
        <v>109</v>
      </c>
      <c r="N63" s="733"/>
      <c r="O63" s="932"/>
      <c r="P63" s="733"/>
    </row>
    <row r="64" spans="1:16" x14ac:dyDescent="0.2">
      <c r="A64" s="383">
        <v>111</v>
      </c>
      <c r="B64" s="61" t="s">
        <v>85</v>
      </c>
      <c r="C64" s="320">
        <v>2163</v>
      </c>
      <c r="D64" s="316">
        <v>2277</v>
      </c>
      <c r="E64" s="451">
        <v>2337</v>
      </c>
      <c r="F64" s="451">
        <v>2410</v>
      </c>
      <c r="G64" s="451">
        <v>2590</v>
      </c>
      <c r="H64" s="451">
        <v>2600</v>
      </c>
      <c r="I64" s="449">
        <v>2602</v>
      </c>
      <c r="J64" s="449">
        <v>2626</v>
      </c>
      <c r="K64" s="449">
        <v>2626</v>
      </c>
      <c r="L64" s="449">
        <v>2624</v>
      </c>
      <c r="M64" s="476">
        <v>111</v>
      </c>
      <c r="N64" s="733"/>
      <c r="O64" s="932"/>
      <c r="P64" s="733"/>
    </row>
    <row r="65" spans="1:16" x14ac:dyDescent="0.2">
      <c r="A65" s="383">
        <v>112</v>
      </c>
      <c r="B65" s="61" t="s">
        <v>86</v>
      </c>
      <c r="C65" s="320">
        <v>2414</v>
      </c>
      <c r="D65" s="316">
        <v>2461</v>
      </c>
      <c r="E65" s="451">
        <v>2496</v>
      </c>
      <c r="F65" s="451">
        <v>2504</v>
      </c>
      <c r="G65" s="451">
        <v>2539</v>
      </c>
      <c r="H65" s="451">
        <v>2601</v>
      </c>
      <c r="I65" s="449">
        <v>2699</v>
      </c>
      <c r="J65" s="449">
        <v>2818</v>
      </c>
      <c r="K65" s="449">
        <v>2850</v>
      </c>
      <c r="L65" s="449">
        <v>2994</v>
      </c>
      <c r="M65" s="476">
        <v>112</v>
      </c>
      <c r="N65" s="733"/>
      <c r="O65" s="932"/>
      <c r="P65" s="733"/>
    </row>
    <row r="66" spans="1:16" x14ac:dyDescent="0.2">
      <c r="A66" s="383">
        <v>113</v>
      </c>
      <c r="B66" s="61" t="s">
        <v>87</v>
      </c>
      <c r="C66" s="320">
        <v>80</v>
      </c>
      <c r="D66" s="316">
        <v>169</v>
      </c>
      <c r="E66" s="451">
        <v>177</v>
      </c>
      <c r="F66" s="451">
        <v>177</v>
      </c>
      <c r="G66" s="451">
        <v>190</v>
      </c>
      <c r="H66" s="451">
        <v>191</v>
      </c>
      <c r="I66" s="449">
        <v>218</v>
      </c>
      <c r="J66" s="449">
        <v>218</v>
      </c>
      <c r="K66" s="449">
        <v>218</v>
      </c>
      <c r="L66" s="449">
        <v>218</v>
      </c>
      <c r="M66" s="476">
        <v>113</v>
      </c>
      <c r="N66" s="733"/>
      <c r="O66" s="932"/>
      <c r="P66" s="733"/>
    </row>
    <row r="67" spans="1:16" x14ac:dyDescent="0.2">
      <c r="A67" s="383">
        <v>121</v>
      </c>
      <c r="B67" s="61" t="s">
        <v>61</v>
      </c>
      <c r="C67" s="319">
        <v>3328</v>
      </c>
      <c r="D67" s="315">
        <v>3319</v>
      </c>
      <c r="E67" s="449">
        <v>3364</v>
      </c>
      <c r="F67" s="449">
        <v>3372</v>
      </c>
      <c r="G67" s="449">
        <v>3393</v>
      </c>
      <c r="H67" s="449">
        <v>3421</v>
      </c>
      <c r="I67" s="449">
        <v>3442</v>
      </c>
      <c r="J67" s="449">
        <v>3475</v>
      </c>
      <c r="K67" s="449">
        <v>3471</v>
      </c>
      <c r="L67" s="449">
        <v>3495</v>
      </c>
      <c r="M67" s="476">
        <v>121</v>
      </c>
      <c r="N67" s="733"/>
      <c r="O67" s="932"/>
      <c r="P67" s="733"/>
    </row>
    <row r="68" spans="1:16" x14ac:dyDescent="0.2">
      <c r="A68" s="383">
        <v>122</v>
      </c>
      <c r="B68" s="61" t="s">
        <v>62</v>
      </c>
      <c r="C68" s="319">
        <v>2488</v>
      </c>
      <c r="D68" s="315">
        <v>2512</v>
      </c>
      <c r="E68" s="449">
        <v>2520</v>
      </c>
      <c r="F68" s="449">
        <v>2565</v>
      </c>
      <c r="G68" s="449">
        <v>2584</v>
      </c>
      <c r="H68" s="449">
        <v>2680</v>
      </c>
      <c r="I68" s="449">
        <v>2713</v>
      </c>
      <c r="J68" s="449">
        <v>2743</v>
      </c>
      <c r="K68" s="449">
        <v>2767</v>
      </c>
      <c r="L68" s="449">
        <v>2789</v>
      </c>
      <c r="M68" s="476">
        <v>122</v>
      </c>
      <c r="N68" s="733"/>
      <c r="O68" s="932"/>
      <c r="P68" s="733"/>
    </row>
    <row r="69" spans="1:16" x14ac:dyDescent="0.2">
      <c r="A69" s="383">
        <v>123</v>
      </c>
      <c r="B69" s="61" t="s">
        <v>63</v>
      </c>
      <c r="C69" s="319">
        <v>1018</v>
      </c>
      <c r="D69" s="315">
        <v>1027</v>
      </c>
      <c r="E69" s="449">
        <v>1038</v>
      </c>
      <c r="F69" s="449">
        <v>1060</v>
      </c>
      <c r="G69" s="449">
        <v>1074</v>
      </c>
      <c r="H69" s="449">
        <v>1104</v>
      </c>
      <c r="I69" s="449">
        <v>1111</v>
      </c>
      <c r="J69" s="315">
        <v>1130</v>
      </c>
      <c r="K69" s="315">
        <v>1165</v>
      </c>
      <c r="L69" s="315">
        <v>1195</v>
      </c>
      <c r="M69" s="476">
        <v>123</v>
      </c>
      <c r="N69" s="733"/>
      <c r="O69" s="932"/>
      <c r="P69" s="733"/>
    </row>
    <row r="70" spans="1:16" ht="10.9" customHeight="1" x14ac:dyDescent="0.2">
      <c r="A70" s="383"/>
      <c r="B70" s="61"/>
      <c r="C70" s="61"/>
      <c r="D70" s="315"/>
      <c r="E70" s="449"/>
      <c r="F70" s="449"/>
      <c r="G70" s="449"/>
      <c r="H70" s="449"/>
      <c r="I70" s="449"/>
      <c r="J70" s="449"/>
      <c r="K70" s="449"/>
      <c r="L70" s="449"/>
      <c r="M70" s="383"/>
      <c r="N70" s="733"/>
      <c r="O70" s="932"/>
      <c r="P70" s="733"/>
    </row>
    <row r="71" spans="1:16" ht="15.6" customHeight="1" x14ac:dyDescent="0.2">
      <c r="A71" s="472">
        <v>1</v>
      </c>
      <c r="B71" s="456" t="s">
        <v>2</v>
      </c>
      <c r="C71" s="319">
        <v>8187</v>
      </c>
      <c r="D71" s="315">
        <v>8207</v>
      </c>
      <c r="E71" s="315">
        <v>8222</v>
      </c>
      <c r="F71" s="315">
        <v>8307</v>
      </c>
      <c r="G71" s="315">
        <v>8367</v>
      </c>
      <c r="H71" s="315">
        <v>8679</v>
      </c>
      <c r="I71" s="315">
        <v>8967</v>
      </c>
      <c r="J71" s="92">
        <v>9081</v>
      </c>
      <c r="K71" s="92">
        <v>9094</v>
      </c>
      <c r="L71" s="92">
        <v>9209</v>
      </c>
      <c r="M71" s="477">
        <v>1</v>
      </c>
      <c r="N71" s="734"/>
      <c r="O71" s="932"/>
      <c r="P71" s="734"/>
    </row>
    <row r="72" spans="1:16" ht="15.6" customHeight="1" x14ac:dyDescent="0.2">
      <c r="A72" s="472">
        <v>2</v>
      </c>
      <c r="B72" s="456" t="s">
        <v>6</v>
      </c>
      <c r="C72" s="319">
        <v>8286</v>
      </c>
      <c r="D72" s="315">
        <v>8303</v>
      </c>
      <c r="E72" s="315">
        <v>8326</v>
      </c>
      <c r="F72" s="315">
        <v>8346</v>
      </c>
      <c r="G72" s="315">
        <v>8443</v>
      </c>
      <c r="H72" s="315">
        <v>8470</v>
      </c>
      <c r="I72" s="315">
        <v>8493</v>
      </c>
      <c r="J72" s="315">
        <v>8616</v>
      </c>
      <c r="K72" s="315">
        <v>8627</v>
      </c>
      <c r="L72" s="315">
        <v>8701</v>
      </c>
      <c r="M72" s="477">
        <v>2</v>
      </c>
      <c r="N72" s="734"/>
      <c r="O72" s="932"/>
      <c r="P72" s="734"/>
    </row>
    <row r="73" spans="1:16" ht="15.6" customHeight="1" x14ac:dyDescent="0.2">
      <c r="A73" s="472">
        <v>3</v>
      </c>
      <c r="B73" s="456" t="s">
        <v>10</v>
      </c>
      <c r="C73" s="319">
        <v>9509</v>
      </c>
      <c r="D73" s="315">
        <v>9585</v>
      </c>
      <c r="E73" s="315">
        <v>9760</v>
      </c>
      <c r="F73" s="315">
        <v>9939</v>
      </c>
      <c r="G73" s="315">
        <v>10128</v>
      </c>
      <c r="H73" s="315">
        <v>10280</v>
      </c>
      <c r="I73" s="315">
        <v>10366</v>
      </c>
      <c r="J73" s="315">
        <v>10890</v>
      </c>
      <c r="K73" s="315">
        <v>11174</v>
      </c>
      <c r="L73" s="315">
        <v>11366</v>
      </c>
      <c r="M73" s="477">
        <v>3</v>
      </c>
      <c r="N73" s="734"/>
      <c r="O73" s="932"/>
      <c r="P73" s="734"/>
    </row>
    <row r="74" spans="1:16" ht="15.6" customHeight="1" x14ac:dyDescent="0.2">
      <c r="A74" s="472">
        <v>4</v>
      </c>
      <c r="B74" s="456" t="s">
        <v>3</v>
      </c>
      <c r="C74" s="319">
        <v>7327</v>
      </c>
      <c r="D74" s="315">
        <v>7339</v>
      </c>
      <c r="E74" s="315">
        <v>7483</v>
      </c>
      <c r="F74" s="315">
        <v>7646</v>
      </c>
      <c r="G74" s="315">
        <v>8058</v>
      </c>
      <c r="H74" s="315">
        <v>8457</v>
      </c>
      <c r="I74" s="315">
        <v>8612</v>
      </c>
      <c r="J74" s="315">
        <v>8811</v>
      </c>
      <c r="K74" s="315">
        <v>8878</v>
      </c>
      <c r="L74" s="315">
        <v>9072</v>
      </c>
      <c r="M74" s="477">
        <v>4</v>
      </c>
      <c r="N74" s="734"/>
      <c r="O74" s="932"/>
      <c r="P74" s="734"/>
    </row>
    <row r="75" spans="1:16" ht="15.6" customHeight="1" x14ac:dyDescent="0.2">
      <c r="A75" s="472">
        <v>5</v>
      </c>
      <c r="B75" s="456" t="s">
        <v>7</v>
      </c>
      <c r="C75" s="319">
        <v>4769</v>
      </c>
      <c r="D75" s="315">
        <v>4861</v>
      </c>
      <c r="E75" s="315">
        <v>4892</v>
      </c>
      <c r="F75" s="315">
        <v>5001</v>
      </c>
      <c r="G75" s="315">
        <v>5026</v>
      </c>
      <c r="H75" s="315">
        <v>5101</v>
      </c>
      <c r="I75" s="315">
        <v>5143</v>
      </c>
      <c r="J75" s="315">
        <v>5239</v>
      </c>
      <c r="K75" s="315">
        <v>5313</v>
      </c>
      <c r="L75" s="315">
        <v>5397</v>
      </c>
      <c r="M75" s="477">
        <v>5</v>
      </c>
      <c r="N75" s="734"/>
      <c r="O75" s="932"/>
      <c r="P75" s="734"/>
    </row>
    <row r="76" spans="1:16" ht="15.6" customHeight="1" x14ac:dyDescent="0.2">
      <c r="A76" s="472">
        <v>6</v>
      </c>
      <c r="B76" s="456" t="s">
        <v>11</v>
      </c>
      <c r="C76" s="319">
        <v>2622</v>
      </c>
      <c r="D76" s="315">
        <v>2679</v>
      </c>
      <c r="E76" s="315">
        <v>2707</v>
      </c>
      <c r="F76" s="315">
        <v>2761</v>
      </c>
      <c r="G76" s="315">
        <v>2836</v>
      </c>
      <c r="H76" s="315">
        <v>2872</v>
      </c>
      <c r="I76" s="315">
        <v>2907</v>
      </c>
      <c r="J76" s="315">
        <v>3008</v>
      </c>
      <c r="K76" s="315">
        <v>3088</v>
      </c>
      <c r="L76" s="315">
        <v>3132</v>
      </c>
      <c r="M76" s="477">
        <v>6</v>
      </c>
      <c r="N76" s="734"/>
      <c r="O76" s="932"/>
      <c r="P76" s="734"/>
    </row>
    <row r="77" spans="1:16" ht="15.6" customHeight="1" x14ac:dyDescent="0.2">
      <c r="A77" s="472">
        <v>7</v>
      </c>
      <c r="B77" s="456" t="s">
        <v>4</v>
      </c>
      <c r="C77" s="319">
        <v>1846</v>
      </c>
      <c r="D77" s="315">
        <v>1902</v>
      </c>
      <c r="E77" s="315">
        <v>1927</v>
      </c>
      <c r="F77" s="315">
        <v>1935</v>
      </c>
      <c r="G77" s="315">
        <v>1953</v>
      </c>
      <c r="H77" s="315">
        <v>1981</v>
      </c>
      <c r="I77" s="315">
        <v>1985</v>
      </c>
      <c r="J77" s="315">
        <v>2008</v>
      </c>
      <c r="K77" s="315">
        <v>2023</v>
      </c>
      <c r="L77" s="315">
        <v>2068</v>
      </c>
      <c r="M77" s="477">
        <v>7</v>
      </c>
      <c r="N77" s="734"/>
      <c r="O77" s="932"/>
      <c r="P77" s="734"/>
    </row>
    <row r="78" spans="1:16" ht="15.6" customHeight="1" x14ac:dyDescent="0.2">
      <c r="A78" s="472">
        <v>8</v>
      </c>
      <c r="B78" s="456" t="s">
        <v>5</v>
      </c>
      <c r="C78" s="319">
        <v>2322</v>
      </c>
      <c r="D78" s="315">
        <v>2340</v>
      </c>
      <c r="E78" s="315">
        <v>2380</v>
      </c>
      <c r="F78" s="315">
        <v>2390</v>
      </c>
      <c r="G78" s="315">
        <v>2395</v>
      </c>
      <c r="H78" s="315">
        <v>2413</v>
      </c>
      <c r="I78" s="315">
        <v>2438</v>
      </c>
      <c r="J78" s="315">
        <v>2461</v>
      </c>
      <c r="K78" s="315">
        <v>2523</v>
      </c>
      <c r="L78" s="315">
        <v>2581</v>
      </c>
      <c r="M78" s="477">
        <v>8</v>
      </c>
      <c r="N78" s="734"/>
      <c r="O78" s="932"/>
      <c r="P78" s="734"/>
    </row>
    <row r="79" spans="1:16" ht="15.6" customHeight="1" x14ac:dyDescent="0.2">
      <c r="A79" s="472">
        <v>9</v>
      </c>
      <c r="B79" s="456" t="s">
        <v>8</v>
      </c>
      <c r="C79" s="319">
        <v>2206</v>
      </c>
      <c r="D79" s="315">
        <v>2223</v>
      </c>
      <c r="E79" s="315">
        <v>2235</v>
      </c>
      <c r="F79" s="315">
        <v>2263</v>
      </c>
      <c r="G79" s="315">
        <v>2282</v>
      </c>
      <c r="H79" s="315">
        <v>2381</v>
      </c>
      <c r="I79" s="315">
        <v>2394</v>
      </c>
      <c r="J79" s="315">
        <v>2426</v>
      </c>
      <c r="K79" s="315">
        <v>2447</v>
      </c>
      <c r="L79" s="315">
        <v>2469</v>
      </c>
      <c r="M79" s="477">
        <v>9</v>
      </c>
      <c r="N79" s="734"/>
      <c r="O79" s="932"/>
      <c r="P79" s="734"/>
    </row>
    <row r="80" spans="1:16" ht="15.6" customHeight="1" x14ac:dyDescent="0.2">
      <c r="A80" s="472">
        <v>10</v>
      </c>
      <c r="B80" s="456" t="s">
        <v>9</v>
      </c>
      <c r="C80" s="319">
        <v>3489</v>
      </c>
      <c r="D80" s="315">
        <v>3513</v>
      </c>
      <c r="E80" s="315">
        <v>3607</v>
      </c>
      <c r="F80" s="315">
        <v>3670</v>
      </c>
      <c r="G80" s="315">
        <v>3695</v>
      </c>
      <c r="H80" s="315">
        <v>3799</v>
      </c>
      <c r="I80" s="315">
        <v>3913</v>
      </c>
      <c r="J80" s="315">
        <v>4053</v>
      </c>
      <c r="K80" s="315">
        <v>4126</v>
      </c>
      <c r="L80" s="315">
        <v>4200</v>
      </c>
      <c r="M80" s="477">
        <v>10</v>
      </c>
      <c r="N80" s="734"/>
      <c r="O80" s="932"/>
      <c r="P80" s="734"/>
    </row>
    <row r="81" spans="1:16" ht="15.6" customHeight="1" x14ac:dyDescent="0.2">
      <c r="A81" s="472">
        <v>11</v>
      </c>
      <c r="B81" s="456" t="s">
        <v>175</v>
      </c>
      <c r="C81" s="319">
        <v>4657</v>
      </c>
      <c r="D81" s="315">
        <v>4907</v>
      </c>
      <c r="E81" s="315">
        <v>5010</v>
      </c>
      <c r="F81" s="315">
        <v>5091</v>
      </c>
      <c r="G81" s="315">
        <v>5319</v>
      </c>
      <c r="H81" s="315">
        <v>5392</v>
      </c>
      <c r="I81" s="315">
        <v>5519</v>
      </c>
      <c r="J81" s="315">
        <v>5662</v>
      </c>
      <c r="K81" s="315">
        <v>5694</v>
      </c>
      <c r="L81" s="315">
        <v>5837</v>
      </c>
      <c r="M81" s="477">
        <v>11</v>
      </c>
      <c r="N81" s="734"/>
      <c r="O81" s="932"/>
      <c r="P81" s="734"/>
    </row>
    <row r="82" spans="1:16" ht="15.6" customHeight="1" x14ac:dyDescent="0.2">
      <c r="A82" s="472">
        <v>12</v>
      </c>
      <c r="B82" s="456" t="s">
        <v>165</v>
      </c>
      <c r="C82" s="319">
        <v>6834</v>
      </c>
      <c r="D82" s="315">
        <v>6858</v>
      </c>
      <c r="E82" s="315">
        <v>6922</v>
      </c>
      <c r="F82" s="315">
        <v>6997</v>
      </c>
      <c r="G82" s="315">
        <v>7051</v>
      </c>
      <c r="H82" s="315">
        <v>7205</v>
      </c>
      <c r="I82" s="315">
        <v>7266</v>
      </c>
      <c r="J82" s="315">
        <v>7348</v>
      </c>
      <c r="K82" s="315">
        <v>7403</v>
      </c>
      <c r="L82" s="315">
        <v>7476</v>
      </c>
      <c r="M82" s="477">
        <v>12</v>
      </c>
      <c r="N82" s="734"/>
      <c r="O82" s="932"/>
      <c r="P82" s="734"/>
    </row>
    <row r="83" spans="1:16" ht="15.6" customHeight="1" x14ac:dyDescent="0.2">
      <c r="A83" s="472"/>
      <c r="B83" s="456"/>
      <c r="C83" s="456"/>
      <c r="D83" s="492"/>
      <c r="E83" s="492"/>
      <c r="F83" s="492"/>
      <c r="G83" s="492"/>
      <c r="H83" s="492"/>
      <c r="I83" s="492"/>
      <c r="J83" s="492"/>
      <c r="K83" s="492"/>
      <c r="L83" s="492"/>
      <c r="M83" s="472"/>
      <c r="N83" s="734"/>
      <c r="O83" s="932"/>
      <c r="P83" s="734"/>
    </row>
    <row r="84" spans="1:16" ht="15.6" customHeight="1" x14ac:dyDescent="0.2">
      <c r="A84" s="472"/>
      <c r="B84" s="456" t="s">
        <v>20</v>
      </c>
      <c r="C84" s="491">
        <f>SUM(C71:C83)</f>
        <v>62054</v>
      </c>
      <c r="D84" s="492">
        <f>SUM(D71:D83)</f>
        <v>62717</v>
      </c>
      <c r="E84" s="492">
        <f t="shared" ref="E84:H84" si="1">SUM(E71:E83)</f>
        <v>63471</v>
      </c>
      <c r="F84" s="492">
        <f t="shared" si="1"/>
        <v>64346</v>
      </c>
      <c r="G84" s="492">
        <f t="shared" si="1"/>
        <v>65553</v>
      </c>
      <c r="H84" s="492">
        <f t="shared" si="1"/>
        <v>67030</v>
      </c>
      <c r="I84" s="492">
        <v>67030</v>
      </c>
      <c r="J84" s="492">
        <v>68003</v>
      </c>
      <c r="K84" s="492">
        <v>69379</v>
      </c>
      <c r="L84" s="492">
        <v>70390</v>
      </c>
      <c r="M84" s="749" t="s">
        <v>247</v>
      </c>
      <c r="N84" s="734"/>
      <c r="O84" s="932"/>
      <c r="P84" s="734"/>
    </row>
    <row r="85" spans="1:16" x14ac:dyDescent="0.2">
      <c r="A85" s="817"/>
      <c r="B85" s="818"/>
      <c r="C85" s="818"/>
      <c r="D85" s="97"/>
      <c r="E85" s="97"/>
      <c r="F85" s="97"/>
      <c r="G85" s="97"/>
      <c r="H85" s="97"/>
      <c r="I85" s="97"/>
      <c r="J85" s="97"/>
      <c r="K85" s="97"/>
      <c r="L85" s="97"/>
      <c r="M85" s="817"/>
      <c r="N85" s="819"/>
      <c r="O85" s="819"/>
      <c r="P85" s="819"/>
    </row>
    <row r="86" spans="1:16" x14ac:dyDescent="0.2">
      <c r="A86" s="521"/>
      <c r="B86" s="522"/>
      <c r="C86" s="522"/>
      <c r="D86" s="56"/>
      <c r="E86" s="56"/>
      <c r="F86" s="56"/>
      <c r="G86" s="56"/>
      <c r="H86" s="56"/>
      <c r="I86" s="56"/>
      <c r="J86" s="56"/>
      <c r="K86" s="56"/>
      <c r="L86" s="56"/>
      <c r="M86" s="92"/>
    </row>
    <row r="87" spans="1:16" x14ac:dyDescent="0.2">
      <c r="A87" s="493" t="s">
        <v>298</v>
      </c>
      <c r="B87" s="522"/>
      <c r="C87" s="522"/>
      <c r="D87" s="56"/>
      <c r="E87" s="56"/>
      <c r="F87" s="92"/>
      <c r="G87" s="92"/>
      <c r="H87" s="92"/>
      <c r="I87" s="92"/>
      <c r="J87" s="92"/>
      <c r="K87" s="92"/>
      <c r="L87" s="92"/>
      <c r="M87" s="66" t="s">
        <v>248</v>
      </c>
      <c r="N87" s="177"/>
      <c r="O87" s="177"/>
      <c r="P87" s="177"/>
    </row>
    <row r="88" spans="1:16" x14ac:dyDescent="0.2">
      <c r="A88" s="521"/>
      <c r="B88" s="522"/>
      <c r="C88" s="522"/>
      <c r="D88" s="56"/>
      <c r="E88" s="56"/>
      <c r="F88" s="56"/>
      <c r="G88" s="56"/>
      <c r="H88" s="56"/>
      <c r="I88" s="56"/>
      <c r="J88" s="56"/>
      <c r="K88" s="56"/>
      <c r="L88" s="56"/>
      <c r="M88" s="92"/>
    </row>
    <row r="89" spans="1:16" x14ac:dyDescent="0.2">
      <c r="A89" s="821"/>
      <c r="B89" s="822"/>
      <c r="C89" s="822"/>
      <c r="D89" s="92"/>
      <c r="E89" s="92"/>
      <c r="F89" s="92"/>
      <c r="G89" s="92"/>
      <c r="H89" s="92"/>
      <c r="I89" s="92"/>
      <c r="J89" s="92"/>
      <c r="K89" s="92"/>
      <c r="L89" s="92"/>
      <c r="M89" s="92"/>
      <c r="N89" s="820"/>
    </row>
    <row r="90" spans="1:16" x14ac:dyDescent="0.2">
      <c r="A90" s="821"/>
      <c r="B90" s="822"/>
      <c r="C90" s="822"/>
      <c r="D90" s="92"/>
      <c r="E90" s="92"/>
      <c r="F90" s="92"/>
      <c r="G90" s="92"/>
      <c r="H90" s="92"/>
      <c r="I90" s="92"/>
      <c r="J90" s="92"/>
      <c r="K90" s="92"/>
      <c r="L90" s="92"/>
      <c r="M90" s="92"/>
    </row>
    <row r="91" spans="1:16" x14ac:dyDescent="0.2">
      <c r="A91" s="821"/>
      <c r="B91" s="822"/>
      <c r="C91" s="822"/>
      <c r="D91" s="92"/>
      <c r="E91" s="92"/>
      <c r="F91" s="92"/>
      <c r="G91" s="92"/>
      <c r="H91" s="92"/>
      <c r="I91" s="92"/>
      <c r="J91" s="92"/>
      <c r="K91" s="92"/>
      <c r="L91" s="92"/>
      <c r="M91" s="92"/>
    </row>
    <row r="92" spans="1:16" x14ac:dyDescent="0.2">
      <c r="A92" s="821"/>
      <c r="B92" s="822"/>
      <c r="C92" s="822"/>
      <c r="D92" s="92"/>
      <c r="E92" s="92"/>
      <c r="F92" s="92"/>
      <c r="G92" s="92"/>
      <c r="H92" s="92"/>
      <c r="I92" s="92"/>
      <c r="J92" s="92"/>
      <c r="K92" s="92"/>
      <c r="L92" s="92"/>
      <c r="M92" s="92"/>
    </row>
    <row r="93" spans="1:16" x14ac:dyDescent="0.2">
      <c r="A93" s="821"/>
      <c r="B93" s="822"/>
      <c r="C93" s="822"/>
      <c r="D93" s="92"/>
      <c r="E93" s="92"/>
      <c r="F93" s="92"/>
      <c r="G93" s="92"/>
      <c r="H93" s="92"/>
      <c r="I93" s="92"/>
      <c r="J93" s="92"/>
      <c r="K93" s="92"/>
      <c r="L93" s="92"/>
      <c r="M93" s="92"/>
    </row>
    <row r="94" spans="1:16" x14ac:dyDescent="0.2">
      <c r="A94" s="821"/>
      <c r="B94" s="822"/>
      <c r="C94" s="822"/>
      <c r="D94" s="92"/>
      <c r="E94" s="92"/>
      <c r="F94" s="92"/>
      <c r="G94" s="92"/>
      <c r="H94" s="92"/>
      <c r="I94" s="92"/>
      <c r="J94" s="92"/>
      <c r="K94" s="92"/>
      <c r="L94" s="92"/>
      <c r="M94" s="92"/>
    </row>
    <row r="95" spans="1:16" x14ac:dyDescent="0.2">
      <c r="A95" s="821"/>
      <c r="B95" s="822"/>
      <c r="C95" s="822"/>
      <c r="D95" s="92"/>
      <c r="E95" s="92"/>
      <c r="F95" s="92"/>
      <c r="G95" s="92"/>
      <c r="H95" s="92"/>
      <c r="I95" s="92"/>
      <c r="J95" s="92"/>
      <c r="K95" s="92"/>
      <c r="L95" s="92"/>
      <c r="M95" s="92"/>
    </row>
    <row r="96" spans="1:16" x14ac:dyDescent="0.2">
      <c r="A96" s="821"/>
      <c r="B96" s="822"/>
      <c r="C96" s="822"/>
      <c r="D96" s="92"/>
      <c r="E96" s="92"/>
      <c r="F96" s="92"/>
      <c r="G96" s="92"/>
      <c r="H96" s="92"/>
      <c r="I96" s="92"/>
      <c r="J96" s="92"/>
      <c r="K96" s="92"/>
      <c r="L96" s="92"/>
      <c r="M96" s="92"/>
    </row>
    <row r="97" spans="1:16" x14ac:dyDescent="0.2">
      <c r="A97" s="821"/>
      <c r="B97" s="822"/>
      <c r="C97" s="822"/>
      <c r="D97" s="92"/>
      <c r="E97" s="92"/>
      <c r="F97" s="92"/>
      <c r="G97" s="92"/>
      <c r="H97" s="92"/>
      <c r="I97" s="92"/>
      <c r="J97" s="92"/>
      <c r="K97" s="92"/>
      <c r="L97" s="92"/>
      <c r="M97" s="92"/>
    </row>
    <row r="98" spans="1:16" x14ac:dyDescent="0.2">
      <c r="A98" s="821"/>
      <c r="B98" s="822"/>
      <c r="C98" s="822"/>
      <c r="D98" s="92"/>
      <c r="E98" s="92"/>
      <c r="F98" s="92"/>
      <c r="G98" s="92"/>
      <c r="H98" s="92"/>
      <c r="I98" s="92"/>
      <c r="J98" s="92"/>
      <c r="K98" s="92"/>
      <c r="L98" s="92"/>
      <c r="M98" s="92"/>
    </row>
    <row r="99" spans="1:16" x14ac:dyDescent="0.2">
      <c r="A99" s="821"/>
      <c r="B99" s="822"/>
      <c r="C99" s="822"/>
      <c r="D99" s="92"/>
      <c r="E99" s="92"/>
      <c r="F99" s="92"/>
      <c r="G99" s="92"/>
      <c r="H99" s="92"/>
      <c r="I99" s="92"/>
      <c r="J99" s="92"/>
      <c r="K99" s="92"/>
      <c r="L99" s="92"/>
      <c r="M99" s="92"/>
    </row>
    <row r="100" spans="1:16" x14ac:dyDescent="0.2">
      <c r="A100" s="821"/>
      <c r="B100" s="822"/>
      <c r="C100" s="822"/>
      <c r="D100" s="92"/>
      <c r="E100" s="92"/>
      <c r="F100" s="92"/>
      <c r="G100" s="92"/>
      <c r="H100" s="92"/>
      <c r="I100" s="92"/>
      <c r="J100" s="92"/>
      <c r="K100" s="92"/>
      <c r="L100" s="92"/>
      <c r="M100" s="92"/>
    </row>
    <row r="101" spans="1:16" x14ac:dyDescent="0.2">
      <c r="A101" s="821"/>
      <c r="B101" s="822"/>
      <c r="C101" s="822"/>
      <c r="D101" s="92"/>
      <c r="E101" s="92"/>
      <c r="F101" s="92"/>
      <c r="G101" s="92"/>
      <c r="H101" s="92"/>
      <c r="I101" s="92"/>
      <c r="J101" s="92"/>
      <c r="K101" s="92"/>
      <c r="L101" s="92"/>
      <c r="M101" s="92"/>
    </row>
    <row r="102" spans="1:16" x14ac:dyDescent="0.2">
      <c r="A102" s="821"/>
      <c r="B102" s="822"/>
      <c r="C102" s="822"/>
      <c r="D102" s="92"/>
      <c r="E102" s="92"/>
      <c r="F102" s="92"/>
      <c r="G102" s="92"/>
      <c r="H102" s="92"/>
      <c r="I102" s="92"/>
      <c r="J102" s="92"/>
      <c r="K102" s="92"/>
      <c r="L102" s="92"/>
      <c r="M102" s="92"/>
    </row>
    <row r="103" spans="1:16" x14ac:dyDescent="0.2">
      <c r="A103" s="821"/>
      <c r="B103" s="822"/>
      <c r="C103" s="822"/>
      <c r="D103" s="92"/>
      <c r="E103" s="92"/>
      <c r="F103" s="92"/>
      <c r="G103" s="92"/>
      <c r="H103" s="92"/>
      <c r="I103" s="92"/>
      <c r="J103" s="92"/>
      <c r="K103" s="92"/>
      <c r="L103" s="92"/>
      <c r="M103" s="92"/>
    </row>
    <row r="104" spans="1:16" x14ac:dyDescent="0.2">
      <c r="A104" s="821"/>
      <c r="B104" s="822"/>
      <c r="C104" s="822"/>
      <c r="D104" s="92"/>
      <c r="E104" s="92"/>
      <c r="F104" s="92"/>
      <c r="G104" s="92"/>
      <c r="H104" s="92"/>
      <c r="I104" s="92"/>
      <c r="J104" s="92"/>
      <c r="K104" s="92"/>
      <c r="L104" s="92"/>
      <c r="M104" s="92"/>
    </row>
    <row r="105" spans="1:16" x14ac:dyDescent="0.2">
      <c r="A105" s="821"/>
      <c r="B105" s="822"/>
      <c r="C105" s="822"/>
      <c r="D105" s="92"/>
      <c r="E105" s="92"/>
      <c r="F105" s="92"/>
      <c r="G105" s="92"/>
      <c r="H105" s="92"/>
      <c r="I105" s="92"/>
      <c r="J105" s="92"/>
      <c r="K105" s="92"/>
      <c r="L105" s="92"/>
      <c r="M105" s="92"/>
    </row>
    <row r="106" spans="1:16" x14ac:dyDescent="0.2">
      <c r="A106" s="821"/>
      <c r="B106" s="822"/>
      <c r="C106" s="822"/>
      <c r="D106" s="92"/>
      <c r="E106" s="92"/>
      <c r="F106" s="92"/>
      <c r="G106" s="92"/>
      <c r="H106" s="92"/>
      <c r="I106" s="92"/>
      <c r="J106" s="92"/>
      <c r="K106" s="92"/>
      <c r="L106" s="92"/>
      <c r="M106" s="66"/>
      <c r="N106" s="177"/>
      <c r="O106" s="177"/>
      <c r="P106" s="177"/>
    </row>
    <row r="107" spans="1:16" x14ac:dyDescent="0.2">
      <c r="A107" s="821"/>
      <c r="B107" s="822"/>
      <c r="C107" s="822"/>
      <c r="D107" s="92"/>
      <c r="E107" s="92"/>
      <c r="F107" s="92"/>
      <c r="G107" s="92"/>
      <c r="H107" s="92"/>
      <c r="I107" s="92"/>
      <c r="J107" s="92"/>
      <c r="K107" s="92"/>
      <c r="L107" s="92"/>
      <c r="M107" s="92"/>
      <c r="N107" s="177"/>
      <c r="O107" s="177"/>
      <c r="P107" s="177"/>
    </row>
    <row r="108" spans="1:16" x14ac:dyDescent="0.2">
      <c r="A108" s="821"/>
      <c r="B108" s="822"/>
      <c r="C108" s="822"/>
      <c r="D108" s="92"/>
      <c r="E108" s="92"/>
      <c r="F108" s="92"/>
      <c r="G108" s="92"/>
      <c r="H108" s="92"/>
      <c r="I108" s="92"/>
      <c r="J108" s="92"/>
      <c r="K108" s="92"/>
      <c r="L108" s="92"/>
      <c r="M108" s="92"/>
    </row>
    <row r="109" spans="1:16" x14ac:dyDescent="0.2">
      <c r="A109" s="823"/>
      <c r="B109" s="824"/>
      <c r="C109" s="824"/>
      <c r="D109" s="92"/>
      <c r="E109" s="92"/>
      <c r="F109" s="92"/>
      <c r="G109" s="92"/>
      <c r="H109" s="92"/>
      <c r="I109" s="92"/>
      <c r="J109" s="92"/>
      <c r="K109" s="92"/>
      <c r="L109" s="92"/>
      <c r="M109" s="92"/>
    </row>
    <row r="110" spans="1:16" x14ac:dyDescent="0.2">
      <c r="A110" s="823"/>
      <c r="B110" s="824"/>
      <c r="C110" s="824"/>
      <c r="D110" s="92"/>
      <c r="E110" s="92"/>
      <c r="F110" s="92"/>
      <c r="G110" s="92"/>
      <c r="H110" s="92"/>
      <c r="I110" s="92"/>
      <c r="J110" s="92"/>
      <c r="K110" s="92"/>
      <c r="L110" s="92"/>
      <c r="M110" s="92"/>
    </row>
    <row r="111" spans="1:16" x14ac:dyDescent="0.2">
      <c r="A111" s="823"/>
      <c r="B111" s="824"/>
      <c r="C111" s="824"/>
      <c r="D111" s="92"/>
      <c r="E111" s="92"/>
      <c r="F111" s="92"/>
      <c r="G111" s="92"/>
      <c r="H111" s="92"/>
      <c r="I111" s="92"/>
      <c r="J111" s="92"/>
      <c r="K111" s="92"/>
      <c r="L111" s="92"/>
      <c r="M111" s="92"/>
    </row>
    <row r="112" spans="1:16" x14ac:dyDescent="0.2">
      <c r="A112" s="823"/>
      <c r="B112" s="824"/>
      <c r="C112" s="824"/>
      <c r="D112" s="92"/>
      <c r="E112" s="92"/>
      <c r="F112" s="92"/>
      <c r="G112" s="92"/>
      <c r="H112" s="92"/>
      <c r="I112" s="92"/>
      <c r="J112" s="92"/>
      <c r="K112" s="92"/>
      <c r="L112" s="92"/>
      <c r="M112" s="92"/>
    </row>
    <row r="113" spans="1:13" x14ac:dyDescent="0.2">
      <c r="A113" s="823"/>
      <c r="B113" s="824"/>
      <c r="C113" s="824"/>
      <c r="D113" s="92"/>
      <c r="E113" s="92"/>
      <c r="F113" s="92"/>
      <c r="G113" s="92"/>
      <c r="H113" s="92"/>
      <c r="I113" s="92"/>
      <c r="J113" s="92"/>
      <c r="K113" s="92"/>
      <c r="L113" s="92"/>
      <c r="M113" s="92"/>
    </row>
    <row r="114" spans="1:13" x14ac:dyDescent="0.2">
      <c r="A114" s="823"/>
      <c r="B114" s="824"/>
      <c r="C114" s="824"/>
      <c r="D114" s="92"/>
      <c r="E114" s="92"/>
      <c r="F114" s="92"/>
      <c r="G114" s="92"/>
      <c r="H114" s="92"/>
      <c r="I114" s="92"/>
      <c r="J114" s="92"/>
      <c r="K114" s="92"/>
      <c r="L114" s="92"/>
      <c r="M114" s="92"/>
    </row>
    <row r="115" spans="1:13" x14ac:dyDescent="0.2">
      <c r="A115" s="823"/>
      <c r="B115" s="824"/>
      <c r="C115" s="824"/>
      <c r="D115" s="92"/>
      <c r="E115" s="92"/>
      <c r="F115" s="92"/>
      <c r="G115" s="92"/>
      <c r="H115" s="92"/>
      <c r="I115" s="92"/>
      <c r="J115" s="92"/>
      <c r="K115" s="92"/>
      <c r="L115" s="92"/>
      <c r="M115" s="92"/>
    </row>
    <row r="116" spans="1:13" x14ac:dyDescent="0.2">
      <c r="A116" s="823"/>
      <c r="B116" s="824"/>
      <c r="C116" s="824"/>
      <c r="D116" s="92"/>
      <c r="E116" s="92"/>
      <c r="F116" s="92"/>
      <c r="G116" s="92"/>
      <c r="H116" s="92"/>
      <c r="I116" s="92"/>
      <c r="J116" s="92"/>
      <c r="K116" s="92"/>
      <c r="L116" s="92"/>
      <c r="M116" s="92"/>
    </row>
    <row r="117" spans="1:13" x14ac:dyDescent="0.2">
      <c r="D117" s="92"/>
      <c r="E117" s="92"/>
      <c r="F117" s="92"/>
      <c r="G117" s="92"/>
      <c r="H117" s="92"/>
      <c r="I117" s="92"/>
      <c r="J117" s="92"/>
      <c r="K117" s="92"/>
      <c r="L117" s="92"/>
      <c r="M117" s="92"/>
    </row>
    <row r="118" spans="1:13" x14ac:dyDescent="0.2">
      <c r="D118" s="92"/>
      <c r="E118" s="92"/>
      <c r="F118" s="92"/>
      <c r="G118" s="92"/>
      <c r="H118" s="92"/>
      <c r="I118" s="92"/>
      <c r="J118" s="92"/>
      <c r="K118" s="92"/>
      <c r="L118" s="92"/>
      <c r="M118" s="66" t="s">
        <v>335</v>
      </c>
    </row>
  </sheetData>
  <phoneticPr fontId="16" type="noConversion"/>
  <hyperlinks>
    <hyperlink ref="M2" location="INHALT!A1" display="INHALT!A1" xr:uid="{DAD1298F-3968-44DF-B43D-167A777DC283}"/>
  </hyperlinks>
  <printOptions horizontalCentered="1"/>
  <pageMargins left="0.59055118110236227" right="0.39370078740157483" top="0.59055118110236227" bottom="0.59055118110236227" header="0.51181102362204722" footer="0.51181102362204722"/>
  <pageSetup paperSize="9" scale="77" firstPageNumber="70" pageOrder="overThenDown" orientation="portrait" useFirstPageNumber="1" r:id="rId1"/>
  <headerFooter alignWithMargins="0">
    <oddFooter>&amp;CSeite &amp;P</oddFooter>
  </headerFooter>
  <rowBreaks count="1" manualBreakCount="1">
    <brk id="63"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70C0"/>
  </sheetPr>
  <dimension ref="A1:O272"/>
  <sheetViews>
    <sheetView zoomScaleNormal="100" workbookViewId="0">
      <pane xSplit="2" ySplit="5" topLeftCell="C6" activePane="bottomRight" state="frozen"/>
      <selection activeCell="A80" sqref="A80:XFD80"/>
      <selection pane="topRight" activeCell="A80" sqref="A80:XFD80"/>
      <selection pane="bottomLeft" activeCell="A80" sqref="A80:XFD80"/>
      <selection pane="bottomRight" activeCell="I15" sqref="A7:J68"/>
    </sheetView>
  </sheetViews>
  <sheetFormatPr baseColWidth="10" defaultColWidth="11.28515625" defaultRowHeight="12.75" x14ac:dyDescent="0.2"/>
  <cols>
    <col min="1" max="1" width="5.42578125" style="7" customWidth="1"/>
    <col min="2" max="2" width="22" style="7" bestFit="1" customWidth="1"/>
    <col min="3" max="3" width="9.5703125" style="7" customWidth="1"/>
    <col min="4" max="4" width="7.7109375" style="7" bestFit="1" customWidth="1"/>
    <col min="5" max="5" width="8.5703125" style="7" customWidth="1"/>
    <col min="6" max="7" width="7.85546875" style="7" customWidth="1"/>
    <col min="8" max="8" width="9.28515625" style="41" customWidth="1"/>
    <col min="9" max="9" width="10.28515625" style="41" bestFit="1" customWidth="1"/>
    <col min="10" max="10" width="10.42578125" style="41" customWidth="1"/>
    <col min="11" max="11" width="11.28515625" style="7"/>
    <col min="16" max="16384" width="11.28515625" style="7"/>
  </cols>
  <sheetData>
    <row r="1" spans="1:13" ht="7.9" customHeight="1" x14ac:dyDescent="0.2">
      <c r="A1" s="1063">
        <v>2020</v>
      </c>
      <c r="B1" s="390"/>
      <c r="C1" s="390"/>
      <c r="D1" s="390"/>
      <c r="E1" s="390"/>
      <c r="F1" s="390"/>
      <c r="G1" s="390"/>
      <c r="H1" s="390"/>
      <c r="I1" s="390"/>
      <c r="J1" s="390"/>
    </row>
    <row r="2" spans="1:13" ht="15.75" x14ac:dyDescent="0.2">
      <c r="A2" s="438" t="str">
        <f>CONCATENATE("Wohnungsbau im Jahr ",A1," (Fertigstellungen: Neubau und Umbau)")</f>
        <v>Wohnungsbau im Jahr 2020 (Fertigstellungen: Neubau und Umbau)</v>
      </c>
      <c r="B2" s="439"/>
      <c r="C2" s="439"/>
      <c r="D2" s="439"/>
      <c r="E2" s="439"/>
      <c r="F2" s="439"/>
      <c r="G2" s="439"/>
      <c r="H2" s="439"/>
      <c r="I2" s="439"/>
      <c r="J2" s="1070" t="str">
        <f>HYPERLINK("[Kleinräumige Statistik Daten Prototyp.xlsx]INHALT!A1","zum Inhaltsverzeichnis")</f>
        <v>zum Inhaltsverzeichnis</v>
      </c>
    </row>
    <row r="3" spans="1:13" ht="7.9" customHeight="1" x14ac:dyDescent="0.2">
      <c r="A3" s="390"/>
      <c r="B3" s="390"/>
      <c r="C3" s="390"/>
      <c r="D3" s="390"/>
      <c r="E3" s="390"/>
      <c r="F3" s="390"/>
      <c r="G3" s="390"/>
      <c r="H3" s="390"/>
      <c r="I3" s="390"/>
      <c r="J3" s="390"/>
    </row>
    <row r="4" spans="1:13" ht="75" x14ac:dyDescent="0.2">
      <c r="A4" s="486" t="s">
        <v>100</v>
      </c>
      <c r="B4" s="505" t="s">
        <v>101</v>
      </c>
      <c r="C4" s="504" t="s">
        <v>350</v>
      </c>
      <c r="D4" s="503" t="s">
        <v>321</v>
      </c>
      <c r="E4" s="503" t="s">
        <v>351</v>
      </c>
      <c r="F4" s="503" t="s">
        <v>32</v>
      </c>
      <c r="G4" s="503" t="s">
        <v>300</v>
      </c>
      <c r="H4" s="503" t="s">
        <v>320</v>
      </c>
      <c r="I4" s="503" t="s">
        <v>33</v>
      </c>
      <c r="J4" s="510" t="s">
        <v>322</v>
      </c>
    </row>
    <row r="5" spans="1:13" ht="11.45" customHeight="1" x14ac:dyDescent="0.2">
      <c r="A5" s="507"/>
      <c r="B5" s="506"/>
      <c r="C5" s="531" t="s">
        <v>224</v>
      </c>
      <c r="D5" s="532" t="s">
        <v>224</v>
      </c>
      <c r="E5" s="532" t="s">
        <v>224</v>
      </c>
      <c r="F5" s="532" t="s">
        <v>224</v>
      </c>
      <c r="G5" s="532" t="s">
        <v>348</v>
      </c>
      <c r="H5" s="532" t="s">
        <v>224</v>
      </c>
      <c r="I5" s="532" t="s">
        <v>224</v>
      </c>
      <c r="J5" s="533" t="s">
        <v>293</v>
      </c>
    </row>
    <row r="6" spans="1:13" ht="9" customHeight="1" x14ac:dyDescent="0.2">
      <c r="A6" s="502"/>
      <c r="B6" s="502"/>
      <c r="C6" s="502"/>
      <c r="D6" s="502"/>
      <c r="E6" s="502"/>
      <c r="F6" s="502"/>
      <c r="G6" s="502"/>
      <c r="H6" s="502"/>
      <c r="I6" s="502"/>
      <c r="J6" s="502"/>
    </row>
    <row r="7" spans="1:13" ht="13.15" customHeight="1" x14ac:dyDescent="0.2">
      <c r="A7" s="383">
        <v>10</v>
      </c>
      <c r="B7" s="61" t="s">
        <v>37</v>
      </c>
      <c r="C7" s="319" t="s">
        <v>515</v>
      </c>
      <c r="D7" s="315">
        <v>0</v>
      </c>
      <c r="E7" s="315" t="s">
        <v>515</v>
      </c>
      <c r="F7" s="315" t="s">
        <v>515</v>
      </c>
      <c r="G7" s="315" t="s">
        <v>515</v>
      </c>
      <c r="H7" s="450" t="s">
        <v>515</v>
      </c>
      <c r="I7" s="450" t="s">
        <v>515</v>
      </c>
      <c r="J7" s="481" t="s">
        <v>515</v>
      </c>
      <c r="M7" s="816"/>
    </row>
    <row r="8" spans="1:13" ht="13.15" customHeight="1" x14ac:dyDescent="0.2">
      <c r="A8" s="383">
        <v>11</v>
      </c>
      <c r="B8" s="61" t="s">
        <v>38</v>
      </c>
      <c r="C8" s="319" t="s">
        <v>515</v>
      </c>
      <c r="D8" s="315">
        <v>0</v>
      </c>
      <c r="E8" s="315">
        <v>0</v>
      </c>
      <c r="F8" s="315">
        <v>0</v>
      </c>
      <c r="G8" s="315">
        <v>0</v>
      </c>
      <c r="H8" s="450" t="s">
        <v>515</v>
      </c>
      <c r="I8" s="450" t="s">
        <v>515</v>
      </c>
      <c r="J8" s="481" t="s">
        <v>515</v>
      </c>
      <c r="M8" s="816"/>
    </row>
    <row r="9" spans="1:13" ht="13.15" customHeight="1" x14ac:dyDescent="0.2">
      <c r="A9" s="383">
        <v>12</v>
      </c>
      <c r="B9" s="61" t="s">
        <v>90</v>
      </c>
      <c r="C9" s="319" t="s">
        <v>515</v>
      </c>
      <c r="D9" s="315">
        <v>1</v>
      </c>
      <c r="E9" s="315">
        <v>3</v>
      </c>
      <c r="F9" s="315">
        <v>10</v>
      </c>
      <c r="G9" s="315">
        <v>278</v>
      </c>
      <c r="H9" s="450">
        <v>3</v>
      </c>
      <c r="I9" s="450">
        <v>3.3333333333333335</v>
      </c>
      <c r="J9" s="481">
        <v>92.666666666666671</v>
      </c>
      <c r="M9" s="816"/>
    </row>
    <row r="10" spans="1:13" ht="13.15" customHeight="1" x14ac:dyDescent="0.2">
      <c r="A10" s="383">
        <v>13</v>
      </c>
      <c r="B10" s="61" t="s">
        <v>39</v>
      </c>
      <c r="C10" s="319" t="s">
        <v>515</v>
      </c>
      <c r="D10" s="315">
        <v>1</v>
      </c>
      <c r="E10" s="315">
        <v>5</v>
      </c>
      <c r="F10" s="315">
        <v>20</v>
      </c>
      <c r="G10" s="315">
        <v>549</v>
      </c>
      <c r="H10" s="450">
        <v>5</v>
      </c>
      <c r="I10" s="450">
        <v>4</v>
      </c>
      <c r="J10" s="481">
        <v>109.8</v>
      </c>
      <c r="M10" s="816"/>
    </row>
    <row r="11" spans="1:13" ht="13.15" customHeight="1" x14ac:dyDescent="0.2">
      <c r="A11" s="383">
        <v>14</v>
      </c>
      <c r="B11" s="61" t="s">
        <v>40</v>
      </c>
      <c r="C11" s="319">
        <v>-1</v>
      </c>
      <c r="D11" s="315">
        <v>5</v>
      </c>
      <c r="E11" s="315">
        <v>99</v>
      </c>
      <c r="F11" s="315">
        <v>322</v>
      </c>
      <c r="G11" s="315">
        <v>5454</v>
      </c>
      <c r="H11" s="450">
        <v>19.8</v>
      </c>
      <c r="I11" s="450">
        <v>3.2525252525252526</v>
      </c>
      <c r="J11" s="481">
        <v>55.090909090909093</v>
      </c>
      <c r="M11" s="816"/>
    </row>
    <row r="12" spans="1:13" ht="13.15" customHeight="1" x14ac:dyDescent="0.2">
      <c r="A12" s="383">
        <v>15</v>
      </c>
      <c r="B12" s="61" t="s">
        <v>41</v>
      </c>
      <c r="C12" s="319" t="s">
        <v>515</v>
      </c>
      <c r="D12" s="315">
        <v>1</v>
      </c>
      <c r="E12" s="315">
        <v>2</v>
      </c>
      <c r="F12" s="315">
        <v>16</v>
      </c>
      <c r="G12" s="315">
        <v>433</v>
      </c>
      <c r="H12" s="450">
        <v>2</v>
      </c>
      <c r="I12" s="450">
        <v>8</v>
      </c>
      <c r="J12" s="481">
        <v>216.5</v>
      </c>
      <c r="M12" s="816"/>
    </row>
    <row r="13" spans="1:13" ht="13.15" customHeight="1" x14ac:dyDescent="0.2">
      <c r="A13" s="383">
        <v>16</v>
      </c>
      <c r="B13" s="61" t="s">
        <v>99</v>
      </c>
      <c r="C13" s="319" t="s">
        <v>515</v>
      </c>
      <c r="D13" s="315">
        <v>2</v>
      </c>
      <c r="E13" s="315">
        <v>7</v>
      </c>
      <c r="F13" s="315">
        <v>22</v>
      </c>
      <c r="G13" s="315">
        <v>636</v>
      </c>
      <c r="H13" s="450">
        <v>3.5</v>
      </c>
      <c r="I13" s="450">
        <v>3.1428571428571428</v>
      </c>
      <c r="J13" s="481">
        <v>90.857142857142861</v>
      </c>
      <c r="M13" s="816"/>
    </row>
    <row r="14" spans="1:13" ht="13.15" customHeight="1" x14ac:dyDescent="0.2">
      <c r="A14" s="383">
        <v>17</v>
      </c>
      <c r="B14" s="61" t="s">
        <v>42</v>
      </c>
      <c r="C14" s="319">
        <v>1</v>
      </c>
      <c r="D14" s="315">
        <v>0</v>
      </c>
      <c r="E14" s="315">
        <v>0</v>
      </c>
      <c r="F14" s="315">
        <v>0</v>
      </c>
      <c r="G14" s="315">
        <v>0</v>
      </c>
      <c r="H14" s="450" t="s">
        <v>515</v>
      </c>
      <c r="I14" s="450" t="s">
        <v>515</v>
      </c>
      <c r="J14" s="481" t="s">
        <v>515</v>
      </c>
      <c r="M14" s="816"/>
    </row>
    <row r="15" spans="1:13" ht="13.15" customHeight="1" x14ac:dyDescent="0.2">
      <c r="A15" s="383">
        <v>21</v>
      </c>
      <c r="B15" s="61" t="s">
        <v>43</v>
      </c>
      <c r="C15" s="319" t="s">
        <v>515</v>
      </c>
      <c r="D15" s="315">
        <v>2</v>
      </c>
      <c r="E15" s="315">
        <v>21</v>
      </c>
      <c r="F15" s="315">
        <v>34</v>
      </c>
      <c r="G15" s="315">
        <v>1014</v>
      </c>
      <c r="H15" s="450">
        <v>10.5</v>
      </c>
      <c r="I15" s="450">
        <v>1.6190476190476191</v>
      </c>
      <c r="J15" s="481">
        <v>48.285714285714285</v>
      </c>
      <c r="M15" s="816"/>
    </row>
    <row r="16" spans="1:13" ht="13.15" customHeight="1" x14ac:dyDescent="0.2">
      <c r="A16" s="383">
        <v>22</v>
      </c>
      <c r="B16" s="61" t="s">
        <v>44</v>
      </c>
      <c r="C16" s="319" t="s">
        <v>515</v>
      </c>
      <c r="D16" s="315">
        <v>2</v>
      </c>
      <c r="E16" s="315">
        <v>2</v>
      </c>
      <c r="F16" s="315">
        <v>12</v>
      </c>
      <c r="G16" s="315">
        <v>190</v>
      </c>
      <c r="H16" s="450">
        <v>1</v>
      </c>
      <c r="I16" s="450">
        <v>6</v>
      </c>
      <c r="J16" s="481">
        <v>95</v>
      </c>
      <c r="M16" s="816"/>
    </row>
    <row r="17" spans="1:13" ht="13.15" customHeight="1" x14ac:dyDescent="0.2">
      <c r="A17" s="383">
        <v>23</v>
      </c>
      <c r="B17" s="61" t="s">
        <v>45</v>
      </c>
      <c r="C17" s="319" t="s">
        <v>515</v>
      </c>
      <c r="D17" s="315">
        <v>0</v>
      </c>
      <c r="E17" s="315" t="s">
        <v>515</v>
      </c>
      <c r="F17" s="315" t="s">
        <v>515</v>
      </c>
      <c r="G17" s="315" t="s">
        <v>515</v>
      </c>
      <c r="H17" s="450" t="s">
        <v>515</v>
      </c>
      <c r="I17" s="450" t="s">
        <v>515</v>
      </c>
      <c r="J17" s="481" t="s">
        <v>515</v>
      </c>
      <c r="M17" s="816"/>
    </row>
    <row r="18" spans="1:13" ht="13.15" customHeight="1" x14ac:dyDescent="0.2">
      <c r="A18" s="383">
        <v>24</v>
      </c>
      <c r="B18" s="61" t="s">
        <v>46</v>
      </c>
      <c r="C18" s="319" t="s">
        <v>515</v>
      </c>
      <c r="D18" s="315">
        <v>0</v>
      </c>
      <c r="E18" s="315">
        <v>1</v>
      </c>
      <c r="F18" s="315">
        <v>3</v>
      </c>
      <c r="G18" s="315">
        <v>81</v>
      </c>
      <c r="H18" s="450" t="s">
        <v>515</v>
      </c>
      <c r="I18" s="450">
        <v>3</v>
      </c>
      <c r="J18" s="481">
        <v>81</v>
      </c>
      <c r="M18" s="816"/>
    </row>
    <row r="19" spans="1:13" ht="13.15" customHeight="1" x14ac:dyDescent="0.2">
      <c r="A19" s="383">
        <v>25</v>
      </c>
      <c r="B19" s="61" t="s">
        <v>180</v>
      </c>
      <c r="C19" s="319">
        <v>1</v>
      </c>
      <c r="D19" s="315">
        <v>0</v>
      </c>
      <c r="E19" s="315">
        <v>0</v>
      </c>
      <c r="F19" s="315">
        <v>0</v>
      </c>
      <c r="G19" s="315">
        <v>0</v>
      </c>
      <c r="H19" s="450" t="s">
        <v>515</v>
      </c>
      <c r="I19" s="450" t="s">
        <v>515</v>
      </c>
      <c r="J19" s="481" t="s">
        <v>515</v>
      </c>
      <c r="M19" s="816"/>
    </row>
    <row r="20" spans="1:13" ht="13.15" customHeight="1" x14ac:dyDescent="0.2">
      <c r="A20" s="383">
        <v>26</v>
      </c>
      <c r="B20" s="61" t="s">
        <v>164</v>
      </c>
      <c r="C20" s="319" t="s">
        <v>515</v>
      </c>
      <c r="D20" s="315">
        <v>3</v>
      </c>
      <c r="E20" s="315">
        <v>48</v>
      </c>
      <c r="F20" s="315">
        <v>148</v>
      </c>
      <c r="G20" s="315">
        <v>2748</v>
      </c>
      <c r="H20" s="450">
        <v>16</v>
      </c>
      <c r="I20" s="450">
        <v>3.0833333333333335</v>
      </c>
      <c r="J20" s="481">
        <v>57.25</v>
      </c>
      <c r="M20" s="816"/>
    </row>
    <row r="21" spans="1:13" ht="13.15" customHeight="1" x14ac:dyDescent="0.2">
      <c r="A21" s="383">
        <v>31</v>
      </c>
      <c r="B21" s="61" t="s">
        <v>47</v>
      </c>
      <c r="C21" s="319" t="s">
        <v>515</v>
      </c>
      <c r="D21" s="315">
        <v>4</v>
      </c>
      <c r="E21" s="315">
        <v>58</v>
      </c>
      <c r="F21" s="315">
        <v>104</v>
      </c>
      <c r="G21" s="315">
        <v>3106</v>
      </c>
      <c r="H21" s="450">
        <v>14.5</v>
      </c>
      <c r="I21" s="450">
        <v>1.7931034482758621</v>
      </c>
      <c r="J21" s="481">
        <v>53.551724137931032</v>
      </c>
      <c r="M21" s="816"/>
    </row>
    <row r="22" spans="1:13" ht="13.15" customHeight="1" x14ac:dyDescent="0.2">
      <c r="A22" s="383">
        <v>32</v>
      </c>
      <c r="B22" s="61" t="s">
        <v>48</v>
      </c>
      <c r="C22" s="319" t="s">
        <v>515</v>
      </c>
      <c r="D22" s="315">
        <v>4</v>
      </c>
      <c r="E22" s="315">
        <v>41</v>
      </c>
      <c r="F22" s="315">
        <v>116</v>
      </c>
      <c r="G22" s="315">
        <v>2785</v>
      </c>
      <c r="H22" s="450">
        <v>10.25</v>
      </c>
      <c r="I22" s="450">
        <v>2.8292682926829267</v>
      </c>
      <c r="J22" s="481">
        <v>67.926829268292678</v>
      </c>
      <c r="M22" s="816"/>
    </row>
    <row r="23" spans="1:13" ht="13.15" customHeight="1" x14ac:dyDescent="0.2">
      <c r="A23" s="383">
        <v>33</v>
      </c>
      <c r="B23" s="61" t="s">
        <v>181</v>
      </c>
      <c r="C23" s="319" t="s">
        <v>515</v>
      </c>
      <c r="D23" s="315">
        <v>0</v>
      </c>
      <c r="E23" s="315" t="s">
        <v>515</v>
      </c>
      <c r="F23" s="315" t="s">
        <v>515</v>
      </c>
      <c r="G23" s="315" t="s">
        <v>515</v>
      </c>
      <c r="H23" s="450" t="s">
        <v>515</v>
      </c>
      <c r="I23" s="450" t="s">
        <v>515</v>
      </c>
      <c r="J23" s="481" t="s">
        <v>515</v>
      </c>
      <c r="M23" s="816"/>
    </row>
    <row r="24" spans="1:13" ht="13.15" customHeight="1" x14ac:dyDescent="0.2">
      <c r="A24" s="383">
        <v>34</v>
      </c>
      <c r="B24" s="61" t="s">
        <v>49</v>
      </c>
      <c r="C24" s="319" t="s">
        <v>515</v>
      </c>
      <c r="D24" s="315">
        <v>13</v>
      </c>
      <c r="E24" s="315">
        <v>80</v>
      </c>
      <c r="F24" s="315">
        <v>150</v>
      </c>
      <c r="G24" s="315">
        <v>3826</v>
      </c>
      <c r="H24" s="450">
        <v>6.1538461538461542</v>
      </c>
      <c r="I24" s="450">
        <v>1.875</v>
      </c>
      <c r="J24" s="481">
        <v>47.825000000000003</v>
      </c>
      <c r="M24" s="816"/>
    </row>
    <row r="25" spans="1:13" ht="13.15" customHeight="1" x14ac:dyDescent="0.2">
      <c r="A25" s="383">
        <v>35</v>
      </c>
      <c r="B25" s="61" t="s">
        <v>91</v>
      </c>
      <c r="C25" s="319" t="s">
        <v>515</v>
      </c>
      <c r="D25" s="315">
        <v>0</v>
      </c>
      <c r="E25" s="315" t="s">
        <v>515</v>
      </c>
      <c r="F25" s="315" t="s">
        <v>515</v>
      </c>
      <c r="G25" s="315" t="s">
        <v>515</v>
      </c>
      <c r="H25" s="450" t="s">
        <v>515</v>
      </c>
      <c r="I25" s="450" t="s">
        <v>515</v>
      </c>
      <c r="J25" s="481" t="s">
        <v>515</v>
      </c>
      <c r="M25" s="816"/>
    </row>
    <row r="26" spans="1:13" ht="13.15" customHeight="1" x14ac:dyDescent="0.2">
      <c r="A26" s="383">
        <v>36</v>
      </c>
      <c r="B26" s="61" t="s">
        <v>50</v>
      </c>
      <c r="C26" s="319">
        <v>1</v>
      </c>
      <c r="D26" s="315">
        <v>2</v>
      </c>
      <c r="E26" s="315">
        <v>13</v>
      </c>
      <c r="F26" s="315">
        <v>40</v>
      </c>
      <c r="G26" s="315">
        <v>1068</v>
      </c>
      <c r="H26" s="450">
        <v>6.5</v>
      </c>
      <c r="I26" s="450">
        <v>3.0769230769230771</v>
      </c>
      <c r="J26" s="481">
        <v>82.15384615384616</v>
      </c>
      <c r="M26" s="816"/>
    </row>
    <row r="27" spans="1:13" ht="13.15" customHeight="1" x14ac:dyDescent="0.2">
      <c r="A27" s="383">
        <v>41</v>
      </c>
      <c r="B27" s="61" t="s">
        <v>51</v>
      </c>
      <c r="C27" s="319" t="s">
        <v>515</v>
      </c>
      <c r="D27" s="315">
        <v>10</v>
      </c>
      <c r="E27" s="315">
        <v>78</v>
      </c>
      <c r="F27" s="315">
        <v>221</v>
      </c>
      <c r="G27" s="315">
        <v>5783</v>
      </c>
      <c r="H27" s="450">
        <v>7.8</v>
      </c>
      <c r="I27" s="450">
        <v>2.8333333333333335</v>
      </c>
      <c r="J27" s="481">
        <v>74.141025641025635</v>
      </c>
      <c r="M27" s="816"/>
    </row>
    <row r="28" spans="1:13" ht="13.15" customHeight="1" x14ac:dyDescent="0.2">
      <c r="A28" s="383">
        <v>42</v>
      </c>
      <c r="B28" s="61" t="s">
        <v>52</v>
      </c>
      <c r="C28" s="319" t="s">
        <v>515</v>
      </c>
      <c r="D28" s="315">
        <v>4</v>
      </c>
      <c r="E28" s="315">
        <v>7</v>
      </c>
      <c r="F28" s="315">
        <v>32</v>
      </c>
      <c r="G28" s="315">
        <v>716</v>
      </c>
      <c r="H28" s="450">
        <v>1.75</v>
      </c>
      <c r="I28" s="450">
        <v>4.5714285714285712</v>
      </c>
      <c r="J28" s="481">
        <v>102.28571428571429</v>
      </c>
      <c r="M28" s="816"/>
    </row>
    <row r="29" spans="1:13" ht="13.15" customHeight="1" x14ac:dyDescent="0.2">
      <c r="A29" s="383">
        <v>43</v>
      </c>
      <c r="B29" s="61" t="s">
        <v>53</v>
      </c>
      <c r="C29" s="319">
        <v>-1</v>
      </c>
      <c r="D29" s="315">
        <v>7</v>
      </c>
      <c r="E29" s="315">
        <v>56</v>
      </c>
      <c r="F29" s="315">
        <v>115</v>
      </c>
      <c r="G29" s="315">
        <v>2826</v>
      </c>
      <c r="H29" s="450">
        <v>8</v>
      </c>
      <c r="I29" s="450">
        <v>2.0535714285714284</v>
      </c>
      <c r="J29" s="481">
        <v>50.464285714285715</v>
      </c>
      <c r="M29" s="816"/>
    </row>
    <row r="30" spans="1:13" ht="13.15" customHeight="1" x14ac:dyDescent="0.2">
      <c r="A30" s="383">
        <v>44</v>
      </c>
      <c r="B30" s="61" t="s">
        <v>54</v>
      </c>
      <c r="C30" s="319" t="s">
        <v>515</v>
      </c>
      <c r="D30" s="315">
        <v>4</v>
      </c>
      <c r="E30" s="315">
        <v>41</v>
      </c>
      <c r="F30" s="315">
        <v>96</v>
      </c>
      <c r="G30" s="315">
        <v>2905</v>
      </c>
      <c r="H30" s="450">
        <v>10.25</v>
      </c>
      <c r="I30" s="450">
        <v>2.3414634146341462</v>
      </c>
      <c r="J30" s="481">
        <v>70.853658536585371</v>
      </c>
      <c r="M30" s="816"/>
    </row>
    <row r="31" spans="1:13" ht="13.15" customHeight="1" x14ac:dyDescent="0.2">
      <c r="A31" s="383">
        <v>45</v>
      </c>
      <c r="B31" s="61" t="s">
        <v>55</v>
      </c>
      <c r="C31" s="319">
        <v>2</v>
      </c>
      <c r="D31" s="315">
        <v>0</v>
      </c>
      <c r="E31" s="315">
        <v>0</v>
      </c>
      <c r="F31" s="315">
        <v>0</v>
      </c>
      <c r="G31" s="315">
        <v>0</v>
      </c>
      <c r="H31" s="450" t="s">
        <v>515</v>
      </c>
      <c r="I31" s="450" t="s">
        <v>515</v>
      </c>
      <c r="J31" s="481" t="s">
        <v>515</v>
      </c>
      <c r="M31" s="816"/>
    </row>
    <row r="32" spans="1:13" ht="13.15" customHeight="1" x14ac:dyDescent="0.2">
      <c r="A32" s="383">
        <v>46</v>
      </c>
      <c r="B32" s="61" t="s">
        <v>56</v>
      </c>
      <c r="C32" s="319" t="s">
        <v>515</v>
      </c>
      <c r="D32" s="315">
        <v>2</v>
      </c>
      <c r="E32" s="315">
        <v>2</v>
      </c>
      <c r="F32" s="315">
        <v>14</v>
      </c>
      <c r="G32" s="315">
        <v>225</v>
      </c>
      <c r="H32" s="450">
        <v>1</v>
      </c>
      <c r="I32" s="450">
        <v>7</v>
      </c>
      <c r="J32" s="481">
        <v>112.5</v>
      </c>
      <c r="M32" s="816"/>
    </row>
    <row r="33" spans="1:13" ht="13.15" customHeight="1" x14ac:dyDescent="0.2">
      <c r="A33" s="383">
        <v>47</v>
      </c>
      <c r="B33" s="61" t="s">
        <v>57</v>
      </c>
      <c r="C33" s="319" t="s">
        <v>515</v>
      </c>
      <c r="D33" s="315">
        <v>12</v>
      </c>
      <c r="E33" s="315">
        <v>12</v>
      </c>
      <c r="F33" s="315">
        <v>57</v>
      </c>
      <c r="G33" s="315">
        <v>1737</v>
      </c>
      <c r="H33" s="450">
        <v>1</v>
      </c>
      <c r="I33" s="450">
        <v>4.75</v>
      </c>
      <c r="J33" s="481">
        <v>144.75</v>
      </c>
      <c r="M33" s="816"/>
    </row>
    <row r="34" spans="1:13" ht="13.15" customHeight="1" x14ac:dyDescent="0.2">
      <c r="A34" s="383">
        <v>48</v>
      </c>
      <c r="B34" s="61" t="s">
        <v>58</v>
      </c>
      <c r="C34" s="319" t="s">
        <v>515</v>
      </c>
      <c r="D34" s="315">
        <v>0</v>
      </c>
      <c r="E34" s="315" t="s">
        <v>515</v>
      </c>
      <c r="F34" s="315" t="s">
        <v>515</v>
      </c>
      <c r="G34" s="315" t="s">
        <v>515</v>
      </c>
      <c r="H34" s="450" t="s">
        <v>515</v>
      </c>
      <c r="I34" s="450" t="s">
        <v>515</v>
      </c>
      <c r="J34" s="481" t="s">
        <v>515</v>
      </c>
      <c r="M34" s="816"/>
    </row>
    <row r="35" spans="1:13" ht="13.15" customHeight="1" x14ac:dyDescent="0.2">
      <c r="A35" s="383">
        <v>51</v>
      </c>
      <c r="B35" s="61" t="s">
        <v>59</v>
      </c>
      <c r="C35" s="319" t="s">
        <v>515</v>
      </c>
      <c r="D35" s="315">
        <v>4</v>
      </c>
      <c r="E35" s="315">
        <v>14</v>
      </c>
      <c r="F35" s="315">
        <v>51</v>
      </c>
      <c r="G35" s="315">
        <v>1547</v>
      </c>
      <c r="H35" s="450">
        <v>3.5</v>
      </c>
      <c r="I35" s="450">
        <v>3.6428571428571428</v>
      </c>
      <c r="J35" s="481">
        <v>110.5</v>
      </c>
      <c r="M35" s="816"/>
    </row>
    <row r="36" spans="1:13" ht="13.15" customHeight="1" x14ac:dyDescent="0.2">
      <c r="A36" s="383">
        <v>52</v>
      </c>
      <c r="B36" s="61" t="s">
        <v>132</v>
      </c>
      <c r="C36" s="319" t="s">
        <v>515</v>
      </c>
      <c r="D36" s="315">
        <v>4</v>
      </c>
      <c r="E36" s="315">
        <v>20</v>
      </c>
      <c r="F36" s="315">
        <v>56</v>
      </c>
      <c r="G36" s="315">
        <v>1402</v>
      </c>
      <c r="H36" s="450">
        <v>5</v>
      </c>
      <c r="I36" s="450">
        <v>2.8</v>
      </c>
      <c r="J36" s="481">
        <v>70.099999999999994</v>
      </c>
      <c r="M36" s="816"/>
    </row>
    <row r="37" spans="1:13" ht="13.15" customHeight="1" x14ac:dyDescent="0.2">
      <c r="A37" s="383">
        <v>53</v>
      </c>
      <c r="B37" s="61" t="s">
        <v>60</v>
      </c>
      <c r="C37" s="319" t="s">
        <v>515</v>
      </c>
      <c r="D37" s="315">
        <v>6</v>
      </c>
      <c r="E37" s="315">
        <v>14</v>
      </c>
      <c r="F37" s="315">
        <v>56</v>
      </c>
      <c r="G37" s="315">
        <v>1164</v>
      </c>
      <c r="H37" s="450">
        <v>2.3333333333333335</v>
      </c>
      <c r="I37" s="450">
        <v>4</v>
      </c>
      <c r="J37" s="481">
        <v>83.142857142857139</v>
      </c>
      <c r="M37" s="816"/>
    </row>
    <row r="38" spans="1:13" ht="13.15" customHeight="1" x14ac:dyDescent="0.2">
      <c r="A38" s="383">
        <v>54</v>
      </c>
      <c r="B38" s="61" t="s">
        <v>135</v>
      </c>
      <c r="C38" s="319" t="s">
        <v>515</v>
      </c>
      <c r="D38" s="315">
        <v>1</v>
      </c>
      <c r="E38" s="315">
        <v>1</v>
      </c>
      <c r="F38" s="315">
        <v>6</v>
      </c>
      <c r="G38" s="315">
        <v>247</v>
      </c>
      <c r="H38" s="450">
        <v>1</v>
      </c>
      <c r="I38" s="450">
        <v>6</v>
      </c>
      <c r="J38" s="481">
        <v>247</v>
      </c>
      <c r="M38" s="816"/>
    </row>
    <row r="39" spans="1:13" ht="13.15" customHeight="1" x14ac:dyDescent="0.2">
      <c r="A39" s="383">
        <v>55</v>
      </c>
      <c r="B39" s="61" t="s">
        <v>166</v>
      </c>
      <c r="C39" s="319" t="s">
        <v>515</v>
      </c>
      <c r="D39" s="315">
        <v>22</v>
      </c>
      <c r="E39" s="315">
        <v>36</v>
      </c>
      <c r="F39" s="315">
        <v>142</v>
      </c>
      <c r="G39" s="315">
        <v>3975</v>
      </c>
      <c r="H39" s="450">
        <v>1.6363636363636365</v>
      </c>
      <c r="I39" s="450">
        <v>3.9444444444444446</v>
      </c>
      <c r="J39" s="481">
        <v>110.41666666666667</v>
      </c>
      <c r="M39" s="816"/>
    </row>
    <row r="40" spans="1:13" ht="13.15" customHeight="1" x14ac:dyDescent="0.2">
      <c r="A40" s="383">
        <v>61</v>
      </c>
      <c r="B40" s="61" t="s">
        <v>64</v>
      </c>
      <c r="C40" s="319" t="s">
        <v>515</v>
      </c>
      <c r="D40" s="315">
        <v>8</v>
      </c>
      <c r="E40" s="315">
        <v>18</v>
      </c>
      <c r="F40" s="315">
        <v>80</v>
      </c>
      <c r="G40" s="315">
        <v>2069</v>
      </c>
      <c r="H40" s="450">
        <v>2.25</v>
      </c>
      <c r="I40" s="450">
        <v>4.4444444444444446</v>
      </c>
      <c r="J40" s="481">
        <v>114.94444444444444</v>
      </c>
      <c r="M40" s="816"/>
    </row>
    <row r="41" spans="1:13" ht="13.15" customHeight="1" x14ac:dyDescent="0.2">
      <c r="A41" s="383">
        <v>62</v>
      </c>
      <c r="B41" s="61" t="s">
        <v>65</v>
      </c>
      <c r="C41" s="319" t="s">
        <v>515</v>
      </c>
      <c r="D41" s="315">
        <v>4</v>
      </c>
      <c r="E41" s="315">
        <v>5</v>
      </c>
      <c r="F41" s="315">
        <v>31</v>
      </c>
      <c r="G41" s="315">
        <v>761</v>
      </c>
      <c r="H41" s="450">
        <v>1.25</v>
      </c>
      <c r="I41" s="450">
        <v>6.2</v>
      </c>
      <c r="J41" s="481">
        <v>152.19999999999999</v>
      </c>
      <c r="M41" s="816"/>
    </row>
    <row r="42" spans="1:13" ht="13.15" customHeight="1" x14ac:dyDescent="0.2">
      <c r="A42" s="383">
        <v>63</v>
      </c>
      <c r="B42" s="61" t="s">
        <v>66</v>
      </c>
      <c r="C42" s="319">
        <v>1</v>
      </c>
      <c r="D42" s="315">
        <v>13</v>
      </c>
      <c r="E42" s="315">
        <v>13</v>
      </c>
      <c r="F42" s="315">
        <v>80</v>
      </c>
      <c r="G42" s="315">
        <v>2088</v>
      </c>
      <c r="H42" s="450">
        <v>1</v>
      </c>
      <c r="I42" s="450">
        <v>6.1538461538461542</v>
      </c>
      <c r="J42" s="481">
        <v>160.61538461538461</v>
      </c>
      <c r="M42" s="816"/>
    </row>
    <row r="43" spans="1:13" ht="13.15" customHeight="1" x14ac:dyDescent="0.2">
      <c r="A43" s="383">
        <v>64</v>
      </c>
      <c r="B43" s="61" t="s">
        <v>67</v>
      </c>
      <c r="C43" s="319" t="s">
        <v>515</v>
      </c>
      <c r="D43" s="315">
        <v>2</v>
      </c>
      <c r="E43" s="315">
        <v>2</v>
      </c>
      <c r="F43" s="315">
        <v>11</v>
      </c>
      <c r="G43" s="315">
        <v>220</v>
      </c>
      <c r="H43" s="450">
        <v>1</v>
      </c>
      <c r="I43" s="450">
        <v>5.5</v>
      </c>
      <c r="J43" s="481">
        <v>110</v>
      </c>
      <c r="M43" s="816"/>
    </row>
    <row r="44" spans="1:13" ht="13.15" customHeight="1" x14ac:dyDescent="0.2">
      <c r="A44" s="383">
        <v>65</v>
      </c>
      <c r="B44" s="61" t="s">
        <v>68</v>
      </c>
      <c r="C44" s="319" t="s">
        <v>515</v>
      </c>
      <c r="D44" s="315">
        <v>1</v>
      </c>
      <c r="E44" s="315">
        <v>2</v>
      </c>
      <c r="F44" s="315">
        <v>11</v>
      </c>
      <c r="G44" s="315">
        <v>249</v>
      </c>
      <c r="H44" s="450">
        <v>2</v>
      </c>
      <c r="I44" s="450">
        <v>5.5</v>
      </c>
      <c r="J44" s="481">
        <v>124.5</v>
      </c>
      <c r="M44" s="816"/>
    </row>
    <row r="45" spans="1:13" ht="13.15" customHeight="1" x14ac:dyDescent="0.2">
      <c r="A45" s="383">
        <v>66</v>
      </c>
      <c r="B45" s="61" t="s">
        <v>69</v>
      </c>
      <c r="C45" s="319">
        <v>2</v>
      </c>
      <c r="D45" s="315">
        <v>5</v>
      </c>
      <c r="E45" s="315">
        <v>6</v>
      </c>
      <c r="F45" s="315">
        <v>35</v>
      </c>
      <c r="G45" s="315">
        <v>976</v>
      </c>
      <c r="H45" s="450">
        <v>1.2</v>
      </c>
      <c r="I45" s="450">
        <v>5.833333333333333</v>
      </c>
      <c r="J45" s="481">
        <v>162.66666666666666</v>
      </c>
      <c r="M45" s="816"/>
    </row>
    <row r="46" spans="1:13" ht="13.15" customHeight="1" x14ac:dyDescent="0.2">
      <c r="A46" s="383">
        <v>71</v>
      </c>
      <c r="B46" s="61" t="s">
        <v>70</v>
      </c>
      <c r="C46" s="319" t="s">
        <v>515</v>
      </c>
      <c r="D46" s="315">
        <v>4</v>
      </c>
      <c r="E46" s="315">
        <v>31</v>
      </c>
      <c r="F46" s="315">
        <v>96</v>
      </c>
      <c r="G46" s="315">
        <v>2185</v>
      </c>
      <c r="H46" s="450">
        <v>7.75</v>
      </c>
      <c r="I46" s="450">
        <v>3.096774193548387</v>
      </c>
      <c r="J46" s="481">
        <v>70.483870967741936</v>
      </c>
      <c r="M46" s="816"/>
    </row>
    <row r="47" spans="1:13" ht="13.15" customHeight="1" x14ac:dyDescent="0.2">
      <c r="A47" s="383">
        <v>72</v>
      </c>
      <c r="B47" s="61" t="s">
        <v>71</v>
      </c>
      <c r="C47" s="319" t="s">
        <v>515</v>
      </c>
      <c r="D47" s="315">
        <v>4</v>
      </c>
      <c r="E47" s="315">
        <v>14</v>
      </c>
      <c r="F47" s="315">
        <v>52</v>
      </c>
      <c r="G47" s="315">
        <v>1258</v>
      </c>
      <c r="H47" s="450">
        <v>3.5</v>
      </c>
      <c r="I47" s="450">
        <v>3.7142857142857144</v>
      </c>
      <c r="J47" s="481">
        <v>89.857142857142861</v>
      </c>
      <c r="M47" s="816"/>
    </row>
    <row r="48" spans="1:13" ht="13.15" customHeight="1" x14ac:dyDescent="0.2">
      <c r="A48" s="383">
        <v>81</v>
      </c>
      <c r="B48" s="61" t="s">
        <v>5</v>
      </c>
      <c r="C48" s="319" t="s">
        <v>515</v>
      </c>
      <c r="D48" s="315">
        <v>18</v>
      </c>
      <c r="E48" s="315">
        <v>35</v>
      </c>
      <c r="F48" s="315">
        <v>161</v>
      </c>
      <c r="G48" s="315">
        <v>4721</v>
      </c>
      <c r="H48" s="450">
        <v>1.9444444444444444</v>
      </c>
      <c r="I48" s="450">
        <v>4.5999999999999996</v>
      </c>
      <c r="J48" s="481">
        <v>134.88571428571427</v>
      </c>
      <c r="M48" s="816"/>
    </row>
    <row r="49" spans="1:13" ht="13.15" customHeight="1" x14ac:dyDescent="0.2">
      <c r="A49" s="383">
        <v>82</v>
      </c>
      <c r="B49" s="61" t="s">
        <v>72</v>
      </c>
      <c r="C49" s="319" t="s">
        <v>515</v>
      </c>
      <c r="D49" s="315">
        <v>10</v>
      </c>
      <c r="E49" s="315">
        <v>23</v>
      </c>
      <c r="F49" s="315">
        <v>85</v>
      </c>
      <c r="G49" s="315">
        <v>2442</v>
      </c>
      <c r="H49" s="450">
        <v>2.2999999999999998</v>
      </c>
      <c r="I49" s="450">
        <v>3.6956521739130435</v>
      </c>
      <c r="J49" s="481">
        <v>106.17391304347827</v>
      </c>
      <c r="M49" s="816"/>
    </row>
    <row r="50" spans="1:13" ht="13.15" customHeight="1" x14ac:dyDescent="0.2">
      <c r="A50" s="383">
        <v>83</v>
      </c>
      <c r="B50" s="61" t="s">
        <v>73</v>
      </c>
      <c r="C50" s="319" t="s">
        <v>515</v>
      </c>
      <c r="D50" s="315">
        <v>0</v>
      </c>
      <c r="E50" s="315">
        <v>0</v>
      </c>
      <c r="F50" s="315">
        <v>3</v>
      </c>
      <c r="G50" s="315">
        <v>49</v>
      </c>
      <c r="H50" s="450" t="s">
        <v>515</v>
      </c>
      <c r="I50" s="450" t="s">
        <v>515</v>
      </c>
      <c r="J50" s="481" t="s">
        <v>515</v>
      </c>
      <c r="M50" s="816"/>
    </row>
    <row r="51" spans="1:13" ht="13.15" customHeight="1" x14ac:dyDescent="0.2">
      <c r="A51" s="383">
        <v>91</v>
      </c>
      <c r="B51" s="61" t="s">
        <v>74</v>
      </c>
      <c r="C51" s="319" t="s">
        <v>515</v>
      </c>
      <c r="D51" s="315">
        <v>2</v>
      </c>
      <c r="E51" s="315">
        <v>8</v>
      </c>
      <c r="F51" s="315">
        <v>28</v>
      </c>
      <c r="G51" s="315">
        <v>576</v>
      </c>
      <c r="H51" s="450">
        <v>4</v>
      </c>
      <c r="I51" s="450">
        <v>3.5</v>
      </c>
      <c r="J51" s="481">
        <v>72</v>
      </c>
      <c r="M51" s="816"/>
    </row>
    <row r="52" spans="1:13" ht="13.15" customHeight="1" x14ac:dyDescent="0.2">
      <c r="A52" s="383">
        <v>92</v>
      </c>
      <c r="B52" s="61" t="s">
        <v>75</v>
      </c>
      <c r="C52" s="319">
        <v>4</v>
      </c>
      <c r="D52" s="315">
        <v>0</v>
      </c>
      <c r="E52" s="315">
        <v>0</v>
      </c>
      <c r="F52" s="315">
        <v>0</v>
      </c>
      <c r="G52" s="315">
        <v>0</v>
      </c>
      <c r="H52" s="450" t="s">
        <v>515</v>
      </c>
      <c r="I52" s="450" t="s">
        <v>515</v>
      </c>
      <c r="J52" s="481" t="s">
        <v>515</v>
      </c>
      <c r="M52" s="816"/>
    </row>
    <row r="53" spans="1:13" ht="13.15" customHeight="1" x14ac:dyDescent="0.2">
      <c r="A53" s="383">
        <v>93</v>
      </c>
      <c r="B53" s="61" t="s">
        <v>76</v>
      </c>
      <c r="C53" s="319" t="s">
        <v>515</v>
      </c>
      <c r="D53" s="315">
        <v>6</v>
      </c>
      <c r="E53" s="315">
        <v>10</v>
      </c>
      <c r="F53" s="315">
        <v>44</v>
      </c>
      <c r="G53" s="315">
        <v>1299</v>
      </c>
      <c r="H53" s="450">
        <v>1.6666666666666667</v>
      </c>
      <c r="I53" s="450">
        <v>4.4000000000000004</v>
      </c>
      <c r="J53" s="481">
        <v>129.9</v>
      </c>
      <c r="M53" s="816"/>
    </row>
    <row r="54" spans="1:13" ht="13.15" customHeight="1" x14ac:dyDescent="0.2">
      <c r="A54" s="383">
        <v>94</v>
      </c>
      <c r="B54" s="61" t="s">
        <v>77</v>
      </c>
      <c r="C54" s="319">
        <v>1</v>
      </c>
      <c r="D54" s="315">
        <v>3</v>
      </c>
      <c r="E54" s="315">
        <v>4</v>
      </c>
      <c r="F54" s="315">
        <v>18</v>
      </c>
      <c r="G54" s="315">
        <v>421</v>
      </c>
      <c r="H54" s="450">
        <v>1.3333333333333333</v>
      </c>
      <c r="I54" s="450">
        <v>4.5</v>
      </c>
      <c r="J54" s="481">
        <v>105.25</v>
      </c>
      <c r="M54" s="816"/>
    </row>
    <row r="55" spans="1:13" ht="13.15" customHeight="1" x14ac:dyDescent="0.2">
      <c r="A55" s="383">
        <v>101</v>
      </c>
      <c r="B55" s="61" t="s">
        <v>78</v>
      </c>
      <c r="C55" s="319">
        <v>3</v>
      </c>
      <c r="D55" s="315">
        <v>7</v>
      </c>
      <c r="E55" s="315">
        <v>19</v>
      </c>
      <c r="F55" s="315">
        <v>71</v>
      </c>
      <c r="G55" s="315">
        <v>1816</v>
      </c>
      <c r="H55" s="450">
        <v>2.7142857142857144</v>
      </c>
      <c r="I55" s="450">
        <v>3.736842105263158</v>
      </c>
      <c r="J55" s="481">
        <v>95.578947368421055</v>
      </c>
      <c r="M55" s="816"/>
    </row>
    <row r="56" spans="1:13" ht="13.15" customHeight="1" x14ac:dyDescent="0.2">
      <c r="A56" s="383">
        <v>102</v>
      </c>
      <c r="B56" s="61" t="s">
        <v>79</v>
      </c>
      <c r="C56" s="319" t="s">
        <v>515</v>
      </c>
      <c r="D56" s="315">
        <v>0</v>
      </c>
      <c r="E56" s="315" t="s">
        <v>515</v>
      </c>
      <c r="F56" s="315" t="s">
        <v>515</v>
      </c>
      <c r="G56" s="315" t="s">
        <v>515</v>
      </c>
      <c r="H56" s="450" t="s">
        <v>515</v>
      </c>
      <c r="I56" s="450" t="s">
        <v>515</v>
      </c>
      <c r="J56" s="481" t="s">
        <v>515</v>
      </c>
      <c r="M56" s="816"/>
    </row>
    <row r="57" spans="1:13" ht="13.15" customHeight="1" x14ac:dyDescent="0.2">
      <c r="A57" s="383">
        <v>103</v>
      </c>
      <c r="B57" s="61" t="s">
        <v>80</v>
      </c>
      <c r="C57" s="319" t="s">
        <v>515</v>
      </c>
      <c r="D57" s="315">
        <v>8</v>
      </c>
      <c r="E57" s="315">
        <v>10</v>
      </c>
      <c r="F57" s="315">
        <v>53</v>
      </c>
      <c r="G57" s="315">
        <v>1318</v>
      </c>
      <c r="H57" s="450">
        <v>1.25</v>
      </c>
      <c r="I57" s="450">
        <v>5.3</v>
      </c>
      <c r="J57" s="481">
        <v>131.80000000000001</v>
      </c>
      <c r="M57" s="816"/>
    </row>
    <row r="58" spans="1:13" ht="13.15" customHeight="1" x14ac:dyDescent="0.2">
      <c r="A58" s="383">
        <v>105</v>
      </c>
      <c r="B58" s="61" t="s">
        <v>81</v>
      </c>
      <c r="C58" s="319" t="s">
        <v>515</v>
      </c>
      <c r="D58" s="315">
        <v>2</v>
      </c>
      <c r="E58" s="315">
        <v>2</v>
      </c>
      <c r="F58" s="315">
        <v>12</v>
      </c>
      <c r="G58" s="315">
        <v>370</v>
      </c>
      <c r="H58" s="450">
        <v>1</v>
      </c>
      <c r="I58" s="450">
        <v>6</v>
      </c>
      <c r="J58" s="481">
        <v>185</v>
      </c>
      <c r="M58" s="816"/>
    </row>
    <row r="59" spans="1:13" ht="13.15" customHeight="1" x14ac:dyDescent="0.2">
      <c r="A59" s="383">
        <v>106</v>
      </c>
      <c r="B59" s="61" t="s">
        <v>82</v>
      </c>
      <c r="C59" s="319" t="s">
        <v>515</v>
      </c>
      <c r="D59" s="315">
        <v>3</v>
      </c>
      <c r="E59" s="315">
        <v>3</v>
      </c>
      <c r="F59" s="315">
        <v>14</v>
      </c>
      <c r="G59" s="315">
        <v>454</v>
      </c>
      <c r="H59" s="450">
        <v>1</v>
      </c>
      <c r="I59" s="450">
        <v>4.666666666666667</v>
      </c>
      <c r="J59" s="481">
        <v>151.33333333333334</v>
      </c>
      <c r="M59" s="816"/>
    </row>
    <row r="60" spans="1:13" ht="13.15" customHeight="1" x14ac:dyDescent="0.2">
      <c r="A60" s="383">
        <v>107</v>
      </c>
      <c r="B60" s="61" t="s">
        <v>83</v>
      </c>
      <c r="C60" s="319" t="s">
        <v>515</v>
      </c>
      <c r="D60" s="315">
        <v>3</v>
      </c>
      <c r="E60" s="315">
        <v>10</v>
      </c>
      <c r="F60" s="315">
        <v>29</v>
      </c>
      <c r="G60" s="315">
        <v>817</v>
      </c>
      <c r="H60" s="450">
        <v>3.3333333333333335</v>
      </c>
      <c r="I60" s="450">
        <v>2.9</v>
      </c>
      <c r="J60" s="481">
        <v>81.7</v>
      </c>
      <c r="M60" s="816"/>
    </row>
    <row r="61" spans="1:13" ht="13.15" customHeight="1" x14ac:dyDescent="0.2">
      <c r="A61" s="383">
        <v>108</v>
      </c>
      <c r="B61" s="61" t="s">
        <v>84</v>
      </c>
      <c r="C61" s="319" t="s">
        <v>515</v>
      </c>
      <c r="D61" s="315">
        <v>7</v>
      </c>
      <c r="E61" s="315">
        <v>15</v>
      </c>
      <c r="F61" s="315">
        <v>64</v>
      </c>
      <c r="G61" s="315">
        <v>1453</v>
      </c>
      <c r="H61" s="450">
        <v>2.1428571428571428</v>
      </c>
      <c r="I61" s="450">
        <v>4.2666666666666666</v>
      </c>
      <c r="J61" s="481">
        <v>96.86666666666666</v>
      </c>
      <c r="M61" s="816"/>
    </row>
    <row r="62" spans="1:13" ht="13.15" customHeight="1" x14ac:dyDescent="0.2">
      <c r="A62" s="383">
        <v>109</v>
      </c>
      <c r="B62" s="61" t="s">
        <v>145</v>
      </c>
      <c r="C62" s="319">
        <v>1</v>
      </c>
      <c r="D62" s="315">
        <v>3</v>
      </c>
      <c r="E62" s="315">
        <v>15</v>
      </c>
      <c r="F62" s="315">
        <v>48</v>
      </c>
      <c r="G62" s="315">
        <v>1252</v>
      </c>
      <c r="H62" s="450">
        <v>5</v>
      </c>
      <c r="I62" s="450">
        <v>3.2</v>
      </c>
      <c r="J62" s="481">
        <v>83.466666666666669</v>
      </c>
      <c r="M62" s="816"/>
    </row>
    <row r="63" spans="1:13" ht="13.15" customHeight="1" x14ac:dyDescent="0.2">
      <c r="A63" s="383">
        <v>111</v>
      </c>
      <c r="B63" s="61" t="s">
        <v>85</v>
      </c>
      <c r="C63" s="319" t="s">
        <v>515</v>
      </c>
      <c r="D63" s="315">
        <v>0</v>
      </c>
      <c r="E63" s="315" t="s">
        <v>515</v>
      </c>
      <c r="F63" s="315" t="s">
        <v>515</v>
      </c>
      <c r="G63" s="315" t="s">
        <v>515</v>
      </c>
      <c r="H63" s="450" t="s">
        <v>515</v>
      </c>
      <c r="I63" s="450" t="s">
        <v>515</v>
      </c>
      <c r="J63" s="481" t="s">
        <v>515</v>
      </c>
      <c r="M63" s="816"/>
    </row>
    <row r="64" spans="1:13" ht="13.15" customHeight="1" x14ac:dyDescent="0.2">
      <c r="A64" s="383">
        <v>112</v>
      </c>
      <c r="B64" s="61" t="s">
        <v>86</v>
      </c>
      <c r="C64" s="319">
        <v>1</v>
      </c>
      <c r="D64" s="315">
        <v>26</v>
      </c>
      <c r="E64" s="315">
        <v>144</v>
      </c>
      <c r="F64" s="315">
        <v>413</v>
      </c>
      <c r="G64" s="315">
        <v>11138</v>
      </c>
      <c r="H64" s="450">
        <v>5.5384615384615383</v>
      </c>
      <c r="I64" s="450">
        <v>2.8680555555555554</v>
      </c>
      <c r="J64" s="481">
        <v>77.347222222222229</v>
      </c>
      <c r="M64" s="816"/>
    </row>
    <row r="65" spans="1:13" ht="13.15" customHeight="1" x14ac:dyDescent="0.2">
      <c r="A65" s="383">
        <v>113</v>
      </c>
      <c r="B65" s="61" t="s">
        <v>87</v>
      </c>
      <c r="C65" s="319" t="s">
        <v>515</v>
      </c>
      <c r="D65" s="315">
        <v>0</v>
      </c>
      <c r="E65" s="315" t="s">
        <v>515</v>
      </c>
      <c r="F65" s="315" t="s">
        <v>515</v>
      </c>
      <c r="G65" s="315" t="s">
        <v>515</v>
      </c>
      <c r="H65" s="450" t="s">
        <v>515</v>
      </c>
      <c r="I65" s="450" t="s">
        <v>515</v>
      </c>
      <c r="J65" s="481" t="s">
        <v>515</v>
      </c>
      <c r="M65" s="816"/>
    </row>
    <row r="66" spans="1:13" ht="13.15" customHeight="1" x14ac:dyDescent="0.2">
      <c r="A66" s="383">
        <v>121</v>
      </c>
      <c r="B66" s="61" t="s">
        <v>61</v>
      </c>
      <c r="C66" s="319">
        <v>1</v>
      </c>
      <c r="D66" s="315">
        <v>2</v>
      </c>
      <c r="E66" s="315">
        <v>24</v>
      </c>
      <c r="F66" s="315">
        <v>65</v>
      </c>
      <c r="G66" s="315">
        <v>1706</v>
      </c>
      <c r="H66" s="450">
        <v>12</v>
      </c>
      <c r="I66" s="450">
        <v>2.7083333333333335</v>
      </c>
      <c r="J66" s="481">
        <v>71.083333333333329</v>
      </c>
      <c r="M66" s="816"/>
    </row>
    <row r="67" spans="1:13" ht="13.15" customHeight="1" x14ac:dyDescent="0.2">
      <c r="A67" s="383">
        <v>122</v>
      </c>
      <c r="B67" s="61" t="s">
        <v>62</v>
      </c>
      <c r="C67" s="319" t="s">
        <v>515</v>
      </c>
      <c r="D67" s="315">
        <v>5</v>
      </c>
      <c r="E67" s="315">
        <v>22</v>
      </c>
      <c r="F67" s="315">
        <v>108</v>
      </c>
      <c r="G67" s="315">
        <v>2373</v>
      </c>
      <c r="H67" s="450">
        <v>4.4000000000000004</v>
      </c>
      <c r="I67" s="450">
        <v>4.9090909090909092</v>
      </c>
      <c r="J67" s="481">
        <v>107.86363636363636</v>
      </c>
      <c r="M67" s="816"/>
    </row>
    <row r="68" spans="1:13" ht="13.15" customHeight="1" x14ac:dyDescent="0.2">
      <c r="A68" s="383">
        <v>123</v>
      </c>
      <c r="B68" s="61" t="s">
        <v>63</v>
      </c>
      <c r="C68" s="319">
        <v>1</v>
      </c>
      <c r="D68" s="315">
        <v>7</v>
      </c>
      <c r="E68" s="315">
        <v>31</v>
      </c>
      <c r="F68" s="315">
        <v>99</v>
      </c>
      <c r="G68" s="315">
        <v>2223</v>
      </c>
      <c r="H68" s="450">
        <v>4.4285714285714288</v>
      </c>
      <c r="I68" s="450">
        <v>3.193548387096774</v>
      </c>
      <c r="J68" s="481">
        <v>71.709677419354833</v>
      </c>
      <c r="M68" s="816"/>
    </row>
    <row r="69" spans="1:13" ht="9" customHeight="1" x14ac:dyDescent="0.2">
      <c r="A69" s="383"/>
      <c r="B69" s="61"/>
      <c r="C69" s="319"/>
      <c r="D69" s="315"/>
      <c r="E69" s="494"/>
      <c r="F69" s="494"/>
      <c r="G69" s="494"/>
      <c r="H69" s="450"/>
      <c r="I69" s="450"/>
      <c r="J69" s="481"/>
    </row>
    <row r="70" spans="1:13" ht="13.15" customHeight="1" x14ac:dyDescent="0.2">
      <c r="A70" s="472">
        <v>1</v>
      </c>
      <c r="B70" s="61" t="s">
        <v>2</v>
      </c>
      <c r="C70" s="319">
        <f>SUM(C7:C14)</f>
        <v>0</v>
      </c>
      <c r="D70" s="315">
        <f>SUM(D7:D14)</f>
        <v>10</v>
      </c>
      <c r="E70" s="315">
        <f t="shared" ref="E70:G70" si="0">SUM(E7:E14)</f>
        <v>116</v>
      </c>
      <c r="F70" s="315">
        <f t="shared" si="0"/>
        <v>390</v>
      </c>
      <c r="G70" s="315">
        <f t="shared" si="0"/>
        <v>7350</v>
      </c>
      <c r="H70" s="450">
        <f t="shared" ref="H70:H71" si="1">IF(ISERROR(E70/D70),"",E70/D70)</f>
        <v>11.6</v>
      </c>
      <c r="I70" s="450">
        <f t="shared" ref="I70:I71" si="2">IF(ISERROR(F70/E70),"",F70/E70)</f>
        <v>3.3620689655172415</v>
      </c>
      <c r="J70" s="481">
        <f t="shared" ref="J70:J71" si="3">IF(ISERROR(G70/E70),"",G70/E70)</f>
        <v>63.362068965517238</v>
      </c>
    </row>
    <row r="71" spans="1:13" ht="13.15" customHeight="1" x14ac:dyDescent="0.2">
      <c r="A71" s="472">
        <v>2</v>
      </c>
      <c r="B71" s="456" t="s">
        <v>6</v>
      </c>
      <c r="C71" s="319">
        <f>SUM(C15:C20)</f>
        <v>1</v>
      </c>
      <c r="D71" s="315">
        <f>SUM(D15:D20)</f>
        <v>7</v>
      </c>
      <c r="E71" s="315">
        <f t="shared" ref="E71:G71" si="4">SUM(E15:E20)</f>
        <v>72</v>
      </c>
      <c r="F71" s="315">
        <f t="shared" si="4"/>
        <v>197</v>
      </c>
      <c r="G71" s="315">
        <f t="shared" si="4"/>
        <v>4033</v>
      </c>
      <c r="H71" s="450">
        <f t="shared" si="1"/>
        <v>10.285714285714286</v>
      </c>
      <c r="I71" s="450">
        <f t="shared" si="2"/>
        <v>2.7361111111111112</v>
      </c>
      <c r="J71" s="481">
        <f t="shared" si="3"/>
        <v>56.013888888888886</v>
      </c>
    </row>
    <row r="72" spans="1:13" ht="13.15" customHeight="1" x14ac:dyDescent="0.2">
      <c r="A72" s="472">
        <v>3</v>
      </c>
      <c r="B72" s="456" t="s">
        <v>10</v>
      </c>
      <c r="C72" s="319">
        <f>SUM(C21:C26)</f>
        <v>1</v>
      </c>
      <c r="D72" s="315">
        <f>SUM(D21:D26)</f>
        <v>23</v>
      </c>
      <c r="E72" s="315">
        <f t="shared" ref="E72:G72" si="5">SUM(E21:E26)</f>
        <v>192</v>
      </c>
      <c r="F72" s="315">
        <f t="shared" si="5"/>
        <v>410</v>
      </c>
      <c r="G72" s="315">
        <f t="shared" si="5"/>
        <v>10785</v>
      </c>
      <c r="H72" s="450">
        <f t="shared" ref="H72:H83" si="6">IF(ISERROR(E72/D72),"",E72/D72)</f>
        <v>8.3478260869565215</v>
      </c>
      <c r="I72" s="450">
        <f t="shared" ref="I72:I83" si="7">IF(ISERROR(F72/E72),"",F72/E72)</f>
        <v>2.1354166666666665</v>
      </c>
      <c r="J72" s="481">
        <f t="shared" ref="J72:J83" si="8">IF(ISERROR(G72/E72),"",G72/E72)</f>
        <v>56.171875</v>
      </c>
    </row>
    <row r="73" spans="1:13" ht="13.15" customHeight="1" x14ac:dyDescent="0.2">
      <c r="A73" s="472">
        <v>4</v>
      </c>
      <c r="B73" s="456" t="s">
        <v>3</v>
      </c>
      <c r="C73" s="319">
        <f>SUM(C27:C34)</f>
        <v>1</v>
      </c>
      <c r="D73" s="315">
        <f>SUM(D27:D34)</f>
        <v>39</v>
      </c>
      <c r="E73" s="315">
        <f t="shared" ref="E73:G73" si="9">SUM(E27:E34)</f>
        <v>196</v>
      </c>
      <c r="F73" s="315">
        <f t="shared" si="9"/>
        <v>535</v>
      </c>
      <c r="G73" s="315">
        <f t="shared" si="9"/>
        <v>14192</v>
      </c>
      <c r="H73" s="450">
        <f t="shared" si="6"/>
        <v>5.0256410256410255</v>
      </c>
      <c r="I73" s="450">
        <f t="shared" si="7"/>
        <v>2.7295918367346941</v>
      </c>
      <c r="J73" s="481">
        <f t="shared" si="8"/>
        <v>72.408163265306129</v>
      </c>
    </row>
    <row r="74" spans="1:13" ht="13.15" customHeight="1" x14ac:dyDescent="0.2">
      <c r="A74" s="472">
        <v>5</v>
      </c>
      <c r="B74" s="456" t="s">
        <v>7</v>
      </c>
      <c r="C74" s="319">
        <f>SUM(C35:C39)</f>
        <v>0</v>
      </c>
      <c r="D74" s="315">
        <f>SUM(D35:D39)</f>
        <v>37</v>
      </c>
      <c r="E74" s="315">
        <f t="shared" ref="E74:G74" si="10">SUM(E35:E39)</f>
        <v>85</v>
      </c>
      <c r="F74" s="315">
        <f t="shared" si="10"/>
        <v>311</v>
      </c>
      <c r="G74" s="315">
        <f t="shared" si="10"/>
        <v>8335</v>
      </c>
      <c r="H74" s="450">
        <f t="shared" si="6"/>
        <v>2.2972972972972974</v>
      </c>
      <c r="I74" s="450">
        <f t="shared" si="7"/>
        <v>3.6588235294117646</v>
      </c>
      <c r="J74" s="481">
        <f t="shared" si="8"/>
        <v>98.058823529411768</v>
      </c>
    </row>
    <row r="75" spans="1:13" ht="13.15" customHeight="1" x14ac:dyDescent="0.2">
      <c r="A75" s="472">
        <v>6</v>
      </c>
      <c r="B75" s="456" t="s">
        <v>11</v>
      </c>
      <c r="C75" s="319">
        <f>SUM(C40:C45)</f>
        <v>3</v>
      </c>
      <c r="D75" s="315">
        <f>SUM(D40:D45)</f>
        <v>33</v>
      </c>
      <c r="E75" s="315">
        <f t="shared" ref="E75:G75" si="11">SUM(E40:E45)</f>
        <v>46</v>
      </c>
      <c r="F75" s="315">
        <f t="shared" si="11"/>
        <v>248</v>
      </c>
      <c r="G75" s="315">
        <f t="shared" si="11"/>
        <v>6363</v>
      </c>
      <c r="H75" s="450">
        <f t="shared" si="6"/>
        <v>1.393939393939394</v>
      </c>
      <c r="I75" s="450">
        <f t="shared" si="7"/>
        <v>5.3913043478260869</v>
      </c>
      <c r="J75" s="481">
        <f t="shared" si="8"/>
        <v>138.32608695652175</v>
      </c>
    </row>
    <row r="76" spans="1:13" ht="13.15" customHeight="1" x14ac:dyDescent="0.2">
      <c r="A76" s="472">
        <v>7</v>
      </c>
      <c r="B76" s="456" t="s">
        <v>4</v>
      </c>
      <c r="C76" s="319">
        <f>SUM(C46:C47)</f>
        <v>0</v>
      </c>
      <c r="D76" s="315">
        <f>SUM(D46:D47)</f>
        <v>8</v>
      </c>
      <c r="E76" s="315">
        <f t="shared" ref="E76:G76" si="12">SUM(E46:E47)</f>
        <v>45</v>
      </c>
      <c r="F76" s="315">
        <f t="shared" si="12"/>
        <v>148</v>
      </c>
      <c r="G76" s="315">
        <f t="shared" si="12"/>
        <v>3443</v>
      </c>
      <c r="H76" s="450">
        <f t="shared" si="6"/>
        <v>5.625</v>
      </c>
      <c r="I76" s="450">
        <f t="shared" si="7"/>
        <v>3.2888888888888888</v>
      </c>
      <c r="J76" s="481">
        <f t="shared" si="8"/>
        <v>76.511111111111106</v>
      </c>
    </row>
    <row r="77" spans="1:13" ht="13.15" customHeight="1" x14ac:dyDescent="0.2">
      <c r="A77" s="472">
        <v>8</v>
      </c>
      <c r="B77" s="456" t="s">
        <v>5</v>
      </c>
      <c r="C77" s="319">
        <f>SUM(C48:C50)</f>
        <v>0</v>
      </c>
      <c r="D77" s="315">
        <f>SUM(D48:D50)</f>
        <v>28</v>
      </c>
      <c r="E77" s="315">
        <f t="shared" ref="E77:G77" si="13">SUM(E48:E50)</f>
        <v>58</v>
      </c>
      <c r="F77" s="315">
        <f t="shared" si="13"/>
        <v>249</v>
      </c>
      <c r="G77" s="315">
        <f t="shared" si="13"/>
        <v>7212</v>
      </c>
      <c r="H77" s="450">
        <f t="shared" si="6"/>
        <v>2.0714285714285716</v>
      </c>
      <c r="I77" s="450">
        <f t="shared" si="7"/>
        <v>4.2931034482758621</v>
      </c>
      <c r="J77" s="481">
        <f t="shared" si="8"/>
        <v>124.34482758620689</v>
      </c>
    </row>
    <row r="78" spans="1:13" ht="13.15" customHeight="1" x14ac:dyDescent="0.2">
      <c r="A78" s="472">
        <v>9</v>
      </c>
      <c r="B78" s="456" t="s">
        <v>8</v>
      </c>
      <c r="C78" s="319">
        <f>SUM(C51:C54)</f>
        <v>5</v>
      </c>
      <c r="D78" s="315">
        <f>SUM(D51:D54)</f>
        <v>11</v>
      </c>
      <c r="E78" s="315">
        <f t="shared" ref="E78:G78" si="14">SUM(E51:E54)</f>
        <v>22</v>
      </c>
      <c r="F78" s="315">
        <f t="shared" si="14"/>
        <v>90</v>
      </c>
      <c r="G78" s="315">
        <f t="shared" si="14"/>
        <v>2296</v>
      </c>
      <c r="H78" s="450">
        <f t="shared" si="6"/>
        <v>2</v>
      </c>
      <c r="I78" s="450">
        <f t="shared" si="7"/>
        <v>4.0909090909090908</v>
      </c>
      <c r="J78" s="481">
        <f t="shared" si="8"/>
        <v>104.36363636363636</v>
      </c>
    </row>
    <row r="79" spans="1:13" ht="13.15" customHeight="1" x14ac:dyDescent="0.2">
      <c r="A79" s="472">
        <v>10</v>
      </c>
      <c r="B79" s="456" t="s">
        <v>9</v>
      </c>
      <c r="C79" s="319">
        <f>SUM(C55:C62)</f>
        <v>4</v>
      </c>
      <c r="D79" s="315">
        <f>SUM(D55:D62)</f>
        <v>33</v>
      </c>
      <c r="E79" s="315">
        <f t="shared" ref="E79:G79" si="15">SUM(E55:E62)</f>
        <v>74</v>
      </c>
      <c r="F79" s="315">
        <f t="shared" si="15"/>
        <v>291</v>
      </c>
      <c r="G79" s="315">
        <f t="shared" si="15"/>
        <v>7480</v>
      </c>
      <c r="H79" s="450">
        <f t="shared" si="6"/>
        <v>2.2424242424242422</v>
      </c>
      <c r="I79" s="450">
        <f t="shared" si="7"/>
        <v>3.9324324324324325</v>
      </c>
      <c r="J79" s="481">
        <f t="shared" si="8"/>
        <v>101.08108108108108</v>
      </c>
    </row>
    <row r="80" spans="1:13" ht="13.15" customHeight="1" x14ac:dyDescent="0.2">
      <c r="A80" s="472">
        <v>11</v>
      </c>
      <c r="B80" s="456" t="s">
        <v>19</v>
      </c>
      <c r="C80" s="319">
        <f>SUM(C63:C65)</f>
        <v>1</v>
      </c>
      <c r="D80" s="315">
        <f>SUM(D63:D65)</f>
        <v>26</v>
      </c>
      <c r="E80" s="315">
        <f t="shared" ref="E80:G80" si="16">SUM(E63:E65)</f>
        <v>144</v>
      </c>
      <c r="F80" s="315">
        <f t="shared" si="16"/>
        <v>413</v>
      </c>
      <c r="G80" s="315">
        <f t="shared" si="16"/>
        <v>11138</v>
      </c>
      <c r="H80" s="450">
        <f t="shared" si="6"/>
        <v>5.5384615384615383</v>
      </c>
      <c r="I80" s="450">
        <f t="shared" si="7"/>
        <v>2.8680555555555554</v>
      </c>
      <c r="J80" s="481">
        <f t="shared" si="8"/>
        <v>77.347222222222229</v>
      </c>
    </row>
    <row r="81" spans="1:10" ht="13.15" customHeight="1" x14ac:dyDescent="0.2">
      <c r="A81" s="472">
        <v>12</v>
      </c>
      <c r="B81" s="456" t="s">
        <v>165</v>
      </c>
      <c r="C81" s="319">
        <f>SUM(C66:C68)</f>
        <v>2</v>
      </c>
      <c r="D81" s="315">
        <f>SUM(D66:D68)</f>
        <v>14</v>
      </c>
      <c r="E81" s="315">
        <f t="shared" ref="E81:G81" si="17">SUM(E66:E68)</f>
        <v>77</v>
      </c>
      <c r="F81" s="315">
        <f t="shared" si="17"/>
        <v>272</v>
      </c>
      <c r="G81" s="315">
        <f t="shared" si="17"/>
        <v>6302</v>
      </c>
      <c r="H81" s="450">
        <f t="shared" si="6"/>
        <v>5.5</v>
      </c>
      <c r="I81" s="450">
        <f t="shared" si="7"/>
        <v>3.5324675324675323</v>
      </c>
      <c r="J81" s="481">
        <f t="shared" si="8"/>
        <v>81.84415584415585</v>
      </c>
    </row>
    <row r="82" spans="1:10" ht="13.15" customHeight="1" x14ac:dyDescent="0.2">
      <c r="A82" s="472"/>
      <c r="B82" s="456"/>
      <c r="C82" s="494"/>
      <c r="D82" s="494"/>
      <c r="E82" s="494"/>
      <c r="F82" s="494"/>
      <c r="G82" s="494"/>
      <c r="H82" s="450"/>
      <c r="I82" s="450"/>
      <c r="J82" s="481"/>
    </row>
    <row r="83" spans="1:10" ht="13.15" customHeight="1" x14ac:dyDescent="0.25">
      <c r="A83" s="383"/>
      <c r="B83" s="497" t="s">
        <v>20</v>
      </c>
      <c r="C83" s="1135">
        <f>SUM(C70:C81)</f>
        <v>18</v>
      </c>
      <c r="D83" s="807">
        <f>SUM(D70:D81)</f>
        <v>269</v>
      </c>
      <c r="E83" s="807">
        <f t="shared" ref="E83:G83" si="18">SUM(E70:E81)</f>
        <v>1127</v>
      </c>
      <c r="F83" s="807">
        <f t="shared" si="18"/>
        <v>3554</v>
      </c>
      <c r="G83" s="807">
        <f t="shared" si="18"/>
        <v>88929</v>
      </c>
      <c r="H83" s="450">
        <f t="shared" si="6"/>
        <v>4.1895910780669148</v>
      </c>
      <c r="I83" s="450">
        <f t="shared" si="7"/>
        <v>3.1535048802129548</v>
      </c>
      <c r="J83" s="481">
        <f t="shared" si="8"/>
        <v>78.907719609582969</v>
      </c>
    </row>
    <row r="84" spans="1:10" ht="13.15" customHeight="1" x14ac:dyDescent="0.25">
      <c r="A84" s="383"/>
      <c r="B84" s="497"/>
      <c r="C84" s="492"/>
      <c r="D84" s="492"/>
      <c r="E84" s="496"/>
      <c r="F84" s="496"/>
      <c r="G84" s="496"/>
      <c r="H84" s="453"/>
      <c r="I84" s="453"/>
      <c r="J84" s="452"/>
    </row>
    <row r="85" spans="1:10" ht="10.15" customHeight="1" x14ac:dyDescent="0.2">
      <c r="A85" s="498" t="s">
        <v>88</v>
      </c>
      <c r="B85" s="499"/>
      <c r="C85" s="461" t="s">
        <v>89</v>
      </c>
      <c r="D85" s="461"/>
      <c r="E85" s="461"/>
      <c r="F85" s="461"/>
      <c r="G85" s="461"/>
      <c r="H85" s="462"/>
      <c r="I85" s="462"/>
      <c r="J85" s="462"/>
    </row>
    <row r="86" spans="1:10" ht="10.15" customHeight="1" x14ac:dyDescent="0.2">
      <c r="A86" s="498" t="s">
        <v>327</v>
      </c>
      <c r="B86" s="500"/>
      <c r="C86" s="500"/>
      <c r="D86" s="500"/>
      <c r="E86" s="500"/>
      <c r="F86" s="500"/>
      <c r="G86" s="500"/>
      <c r="H86" s="462"/>
      <c r="I86" s="462"/>
      <c r="J86" s="462"/>
    </row>
    <row r="87" spans="1:10" ht="10.15" customHeight="1" x14ac:dyDescent="0.2">
      <c r="A87" s="498" t="s">
        <v>326</v>
      </c>
      <c r="B87" s="500"/>
      <c r="C87" s="500"/>
      <c r="D87" s="500"/>
      <c r="E87" s="500"/>
      <c r="F87" s="500"/>
      <c r="G87" s="500"/>
      <c r="H87" s="462"/>
      <c r="I87" s="462"/>
      <c r="J87" s="462"/>
    </row>
    <row r="88" spans="1:10" ht="10.15" customHeight="1" x14ac:dyDescent="0.2">
      <c r="A88" s="498" t="s">
        <v>108</v>
      </c>
      <c r="B88" s="500"/>
      <c r="C88" s="500"/>
      <c r="D88" s="500"/>
      <c r="E88" s="500"/>
      <c r="F88" s="500"/>
      <c r="G88" s="500"/>
      <c r="H88" s="462"/>
      <c r="I88" s="462"/>
      <c r="J88" s="462"/>
    </row>
    <row r="89" spans="1:10" x14ac:dyDescent="0.2">
      <c r="A89" s="465"/>
      <c r="B89" s="466"/>
      <c r="C89" s="466"/>
      <c r="D89" s="466"/>
      <c r="E89" s="466"/>
      <c r="F89" s="466"/>
      <c r="G89" s="466"/>
      <c r="H89" s="466"/>
      <c r="I89" s="466"/>
      <c r="J89" s="466"/>
    </row>
    <row r="90" spans="1:10" x14ac:dyDescent="0.2">
      <c r="A90" s="376"/>
      <c r="B90" s="462"/>
      <c r="C90" s="501"/>
      <c r="D90" s="501"/>
      <c r="E90" s="501"/>
      <c r="F90" s="501"/>
      <c r="G90" s="501"/>
      <c r="H90" s="462"/>
      <c r="I90" s="462"/>
      <c r="J90" s="462"/>
    </row>
    <row r="91" spans="1:10" x14ac:dyDescent="0.2">
      <c r="A91" s="508" t="s">
        <v>368</v>
      </c>
      <c r="B91" s="589"/>
      <c r="C91" s="589"/>
      <c r="D91" s="589"/>
      <c r="E91" s="589"/>
      <c r="F91" s="589"/>
      <c r="G91" s="589"/>
      <c r="H91" s="590"/>
      <c r="I91" s="590"/>
      <c r="J91" s="66" t="s">
        <v>301</v>
      </c>
    </row>
    <row r="92" spans="1:10" x14ac:dyDescent="0.2">
      <c r="A92" s="376"/>
      <c r="B92" s="462"/>
      <c r="C92" s="462"/>
      <c r="D92" s="462"/>
      <c r="E92" s="462"/>
      <c r="F92" s="462"/>
      <c r="G92" s="462"/>
      <c r="H92" s="462"/>
      <c r="I92" s="462"/>
      <c r="J92" s="462"/>
    </row>
    <row r="93" spans="1:10" x14ac:dyDescent="0.2">
      <c r="A93" s="461"/>
      <c r="B93" s="462"/>
      <c r="C93" s="462"/>
      <c r="D93" s="462"/>
      <c r="E93" s="462"/>
      <c r="F93" s="462"/>
      <c r="G93" s="462"/>
      <c r="H93" s="462"/>
      <c r="I93" s="462"/>
      <c r="J93" s="462"/>
    </row>
    <row r="94" spans="1:10" x14ac:dyDescent="0.2">
      <c r="A94" s="376"/>
      <c r="B94" s="376"/>
      <c r="C94" s="376"/>
      <c r="D94" s="376"/>
      <c r="E94" s="376"/>
      <c r="F94" s="376"/>
      <c r="G94" s="376"/>
      <c r="H94" s="376"/>
      <c r="I94" s="376"/>
      <c r="J94" s="376"/>
    </row>
    <row r="95" spans="1:10" x14ac:dyDescent="0.2">
      <c r="A95" s="686"/>
      <c r="B95" s="376"/>
      <c r="C95" s="376"/>
      <c r="D95" s="376"/>
      <c r="E95" s="376"/>
      <c r="F95" s="376"/>
      <c r="G95" s="376"/>
      <c r="H95" s="376"/>
      <c r="I95" s="376"/>
      <c r="J95" s="376"/>
    </row>
    <row r="96" spans="1:10" x14ac:dyDescent="0.2">
      <c r="A96" s="686"/>
      <c r="B96" s="376"/>
      <c r="C96" s="376"/>
      <c r="D96" s="376"/>
      <c r="E96" s="376"/>
      <c r="F96" s="376"/>
      <c r="G96" s="376"/>
      <c r="H96" s="376"/>
      <c r="I96" s="376"/>
      <c r="J96" s="376"/>
    </row>
    <row r="97" spans="1:10" x14ac:dyDescent="0.2">
      <c r="A97" s="686"/>
      <c r="B97" s="376"/>
      <c r="C97" s="376"/>
      <c r="D97" s="376"/>
      <c r="E97" s="376"/>
      <c r="F97" s="376"/>
      <c r="G97" s="376"/>
      <c r="H97" s="376"/>
      <c r="I97" s="376"/>
      <c r="J97" s="376"/>
    </row>
    <row r="98" spans="1:10" x14ac:dyDescent="0.2">
      <c r="A98" s="686"/>
      <c r="B98" s="376"/>
      <c r="C98" s="376"/>
      <c r="D98" s="376"/>
      <c r="E98" s="376"/>
      <c r="F98" s="376"/>
      <c r="G98" s="376"/>
      <c r="H98" s="376"/>
      <c r="I98" s="376"/>
      <c r="J98" s="376"/>
    </row>
    <row r="99" spans="1:10" x14ac:dyDescent="0.2">
      <c r="A99" s="686"/>
      <c r="B99" s="376"/>
      <c r="C99" s="376"/>
      <c r="D99" s="376"/>
      <c r="E99" s="376"/>
      <c r="F99" s="376"/>
      <c r="G99" s="376"/>
      <c r="H99" s="376"/>
      <c r="I99" s="376"/>
      <c r="J99" s="376"/>
    </row>
    <row r="100" spans="1:10" x14ac:dyDescent="0.2">
      <c r="A100" s="686"/>
      <c r="B100" s="376"/>
      <c r="C100" s="376"/>
      <c r="D100" s="376"/>
      <c r="E100" s="376"/>
      <c r="F100" s="376"/>
      <c r="G100" s="376"/>
      <c r="H100" s="376"/>
      <c r="I100" s="376"/>
      <c r="J100" s="376"/>
    </row>
    <row r="101" spans="1:10" x14ac:dyDescent="0.2">
      <c r="A101" s="376"/>
      <c r="B101" s="376"/>
      <c r="C101" s="376"/>
      <c r="D101" s="376"/>
      <c r="E101" s="376"/>
      <c r="F101" s="376"/>
      <c r="G101" s="376"/>
      <c r="H101" s="376"/>
      <c r="I101" s="376"/>
      <c r="J101" s="376"/>
    </row>
    <row r="102" spans="1:10" x14ac:dyDescent="0.2">
      <c r="A102" s="376"/>
      <c r="B102" s="376"/>
      <c r="C102" s="376"/>
      <c r="D102" s="376"/>
      <c r="E102" s="376"/>
      <c r="F102" s="376"/>
      <c r="G102" s="376"/>
      <c r="H102" s="376"/>
      <c r="I102" s="376"/>
      <c r="J102" s="376"/>
    </row>
    <row r="103" spans="1:10" x14ac:dyDescent="0.2">
      <c r="A103" s="376"/>
      <c r="B103" s="376"/>
      <c r="C103" s="376"/>
      <c r="D103" s="376"/>
      <c r="E103" s="376"/>
      <c r="F103" s="376"/>
      <c r="G103" s="376"/>
      <c r="H103" s="376"/>
      <c r="I103" s="376"/>
      <c r="J103" s="376"/>
    </row>
    <row r="104" spans="1:10" x14ac:dyDescent="0.2">
      <c r="A104" s="376"/>
      <c r="B104" s="376"/>
      <c r="C104" s="376"/>
      <c r="D104" s="376"/>
      <c r="E104" s="376"/>
      <c r="F104" s="376"/>
      <c r="G104" s="376"/>
      <c r="H104" s="376"/>
      <c r="I104" s="376"/>
      <c r="J104" s="376"/>
    </row>
    <row r="105" spans="1:10" x14ac:dyDescent="0.2">
      <c r="A105" s="376"/>
      <c r="B105" s="376"/>
      <c r="C105" s="376"/>
      <c r="D105" s="376"/>
      <c r="E105" s="376"/>
      <c r="F105" s="376"/>
      <c r="G105" s="376"/>
      <c r="H105" s="376"/>
      <c r="I105" s="376"/>
      <c r="J105" s="376"/>
    </row>
    <row r="106" spans="1:10" x14ac:dyDescent="0.2">
      <c r="A106" s="376"/>
      <c r="B106" s="376"/>
      <c r="C106" s="376"/>
      <c r="D106" s="376"/>
      <c r="E106" s="376"/>
      <c r="F106" s="376"/>
      <c r="G106" s="376"/>
      <c r="H106" s="376"/>
      <c r="I106" s="376"/>
      <c r="J106" s="376"/>
    </row>
    <row r="107" spans="1:10" x14ac:dyDescent="0.2">
      <c r="A107" s="376"/>
      <c r="B107" s="376"/>
      <c r="C107" s="376"/>
      <c r="D107" s="376"/>
      <c r="E107" s="376"/>
      <c r="F107" s="376"/>
      <c r="G107" s="376"/>
      <c r="H107" s="376"/>
      <c r="I107" s="376"/>
      <c r="J107" s="376"/>
    </row>
    <row r="108" spans="1:10" x14ac:dyDescent="0.2">
      <c r="A108" s="376"/>
      <c r="B108" s="376"/>
      <c r="C108" s="376"/>
      <c r="D108" s="376"/>
      <c r="E108" s="376"/>
      <c r="F108" s="376"/>
      <c r="G108" s="376"/>
      <c r="H108" s="376"/>
      <c r="I108" s="376"/>
      <c r="J108" s="376"/>
    </row>
    <row r="109" spans="1:10" x14ac:dyDescent="0.2">
      <c r="A109" s="376"/>
      <c r="B109" s="376"/>
      <c r="C109" s="376"/>
      <c r="D109" s="376"/>
      <c r="E109" s="376"/>
      <c r="F109" s="376"/>
      <c r="G109" s="376"/>
      <c r="H109" s="376"/>
      <c r="I109" s="376"/>
      <c r="J109" s="376"/>
    </row>
    <row r="110" spans="1:10" x14ac:dyDescent="0.2">
      <c r="A110" s="376"/>
      <c r="B110" s="376"/>
      <c r="C110" s="376"/>
      <c r="D110" s="376"/>
      <c r="E110" s="376"/>
      <c r="F110" s="376"/>
      <c r="G110" s="376"/>
      <c r="H110" s="376"/>
      <c r="I110" s="376"/>
      <c r="J110" s="376"/>
    </row>
    <row r="111" spans="1:10" x14ac:dyDescent="0.2">
      <c r="A111" s="376"/>
      <c r="B111" s="376"/>
      <c r="C111" s="376"/>
      <c r="D111" s="376"/>
      <c r="E111" s="376"/>
      <c r="F111" s="376"/>
      <c r="G111" s="376"/>
      <c r="H111" s="376"/>
      <c r="I111" s="376"/>
      <c r="J111" s="376"/>
    </row>
    <row r="112" spans="1:10" x14ac:dyDescent="0.2">
      <c r="A112" s="41"/>
      <c r="B112" s="41"/>
      <c r="C112" s="41"/>
      <c r="D112" s="41"/>
      <c r="E112" s="41"/>
      <c r="F112" s="41"/>
      <c r="G112" s="41"/>
    </row>
    <row r="113" spans="1:7" x14ac:dyDescent="0.2">
      <c r="A113" s="41"/>
      <c r="B113" s="41"/>
      <c r="C113" s="41"/>
      <c r="D113" s="41"/>
      <c r="E113" s="41"/>
      <c r="F113" s="41"/>
      <c r="G113" s="41"/>
    </row>
    <row r="114" spans="1:7" x14ac:dyDescent="0.2">
      <c r="A114" s="41"/>
      <c r="B114" s="41"/>
      <c r="C114" s="41"/>
      <c r="D114" s="41"/>
      <c r="E114" s="41"/>
      <c r="F114" s="41"/>
      <c r="G114" s="41"/>
    </row>
    <row r="115" spans="1:7" x14ac:dyDescent="0.2">
      <c r="A115" s="41"/>
      <c r="B115" s="41"/>
      <c r="C115" s="41"/>
      <c r="D115" s="41"/>
      <c r="E115" s="41"/>
      <c r="F115" s="41"/>
      <c r="G115" s="41"/>
    </row>
    <row r="116" spans="1:7" x14ac:dyDescent="0.2">
      <c r="A116" s="41"/>
      <c r="B116" s="41"/>
      <c r="C116" s="41"/>
      <c r="D116" s="41"/>
      <c r="E116" s="41"/>
      <c r="F116" s="41"/>
      <c r="G116" s="41"/>
    </row>
    <row r="117" spans="1:7" x14ac:dyDescent="0.2">
      <c r="A117" s="41"/>
      <c r="B117" s="41"/>
      <c r="C117" s="41"/>
      <c r="D117" s="41"/>
      <c r="E117" s="41"/>
      <c r="F117" s="41"/>
      <c r="G117" s="41"/>
    </row>
    <row r="118" spans="1:7" x14ac:dyDescent="0.2">
      <c r="A118" s="41"/>
      <c r="B118" s="41"/>
      <c r="C118" s="41"/>
      <c r="D118" s="41"/>
      <c r="E118" s="41"/>
      <c r="F118" s="41"/>
      <c r="G118" s="41"/>
    </row>
    <row r="119" spans="1:7" x14ac:dyDescent="0.2">
      <c r="A119" s="41"/>
      <c r="B119" s="41"/>
      <c r="C119" s="41"/>
      <c r="D119" s="41"/>
      <c r="E119" s="41"/>
      <c r="F119" s="41"/>
      <c r="G119" s="41"/>
    </row>
    <row r="120" spans="1:7" x14ac:dyDescent="0.2">
      <c r="A120" s="41"/>
      <c r="B120" s="41"/>
      <c r="C120" s="41"/>
      <c r="D120" s="41"/>
      <c r="E120" s="41"/>
      <c r="F120" s="41"/>
      <c r="G120" s="41"/>
    </row>
    <row r="121" spans="1:7" x14ac:dyDescent="0.2">
      <c r="A121" s="41"/>
      <c r="B121" s="41"/>
      <c r="C121" s="41"/>
      <c r="D121" s="41"/>
      <c r="E121" s="41"/>
      <c r="F121" s="41"/>
      <c r="G121" s="41"/>
    </row>
    <row r="122" spans="1:7" x14ac:dyDescent="0.2">
      <c r="A122" s="41"/>
      <c r="B122" s="41"/>
      <c r="C122" s="41"/>
      <c r="D122" s="41"/>
      <c r="E122" s="41"/>
      <c r="F122" s="41"/>
      <c r="G122" s="41"/>
    </row>
    <row r="123" spans="1:7" x14ac:dyDescent="0.2">
      <c r="A123" s="41"/>
      <c r="B123" s="41"/>
      <c r="C123" s="41"/>
      <c r="D123" s="41"/>
      <c r="E123" s="41"/>
      <c r="F123" s="41"/>
      <c r="G123" s="41"/>
    </row>
    <row r="124" spans="1:7" x14ac:dyDescent="0.2">
      <c r="A124" s="41"/>
      <c r="B124" s="41"/>
      <c r="C124" s="41"/>
      <c r="D124" s="41"/>
      <c r="E124" s="41"/>
      <c r="F124" s="41"/>
      <c r="G124" s="41"/>
    </row>
    <row r="125" spans="1:7" x14ac:dyDescent="0.2">
      <c r="A125" s="41"/>
      <c r="B125" s="41"/>
      <c r="C125" s="41"/>
      <c r="D125" s="41"/>
      <c r="E125" s="41"/>
      <c r="F125" s="41"/>
      <c r="G125" s="41"/>
    </row>
    <row r="126" spans="1:7" x14ac:dyDescent="0.2">
      <c r="A126" s="41"/>
      <c r="B126" s="41"/>
      <c r="C126" s="41"/>
      <c r="D126" s="41"/>
      <c r="E126" s="41"/>
      <c r="F126" s="41"/>
      <c r="G126" s="41"/>
    </row>
    <row r="127" spans="1:7" x14ac:dyDescent="0.2">
      <c r="A127" s="41"/>
      <c r="B127" s="41"/>
      <c r="C127" s="41"/>
      <c r="D127" s="41"/>
      <c r="E127" s="41"/>
      <c r="F127" s="41"/>
      <c r="G127" s="41"/>
    </row>
    <row r="128" spans="1:7" x14ac:dyDescent="0.2">
      <c r="A128" s="41"/>
      <c r="B128" s="41"/>
      <c r="C128" s="41"/>
      <c r="D128" s="41"/>
      <c r="E128" s="41"/>
      <c r="F128" s="41"/>
      <c r="G128" s="41"/>
    </row>
    <row r="129" spans="1:7" x14ac:dyDescent="0.2">
      <c r="A129" s="41"/>
      <c r="B129" s="41"/>
      <c r="C129" s="41"/>
      <c r="D129" s="41"/>
      <c r="E129" s="41"/>
      <c r="F129" s="41"/>
      <c r="G129" s="41"/>
    </row>
    <row r="130" spans="1:7" x14ac:dyDescent="0.2">
      <c r="A130" s="41"/>
      <c r="B130" s="41"/>
      <c r="C130" s="41"/>
      <c r="D130" s="41"/>
      <c r="E130" s="41"/>
      <c r="F130" s="41"/>
      <c r="G130" s="41"/>
    </row>
    <row r="131" spans="1:7" x14ac:dyDescent="0.2">
      <c r="A131" s="41"/>
      <c r="B131" s="41"/>
      <c r="C131" s="41"/>
      <c r="D131" s="41"/>
      <c r="E131" s="41"/>
      <c r="F131" s="41"/>
      <c r="G131" s="41"/>
    </row>
    <row r="132" spans="1:7" x14ac:dyDescent="0.2">
      <c r="A132" s="41"/>
      <c r="B132" s="41"/>
      <c r="C132" s="41"/>
      <c r="D132" s="41"/>
      <c r="E132" s="41"/>
      <c r="F132" s="41"/>
      <c r="G132" s="41"/>
    </row>
    <row r="133" spans="1:7" x14ac:dyDescent="0.2">
      <c r="A133" s="41"/>
      <c r="B133" s="41"/>
      <c r="C133" s="41"/>
      <c r="D133" s="41"/>
      <c r="E133" s="41"/>
      <c r="F133" s="41"/>
      <c r="G133" s="41"/>
    </row>
    <row r="134" spans="1:7" x14ac:dyDescent="0.2">
      <c r="A134" s="41"/>
      <c r="B134" s="41"/>
      <c r="C134" s="41"/>
      <c r="D134" s="41"/>
      <c r="E134" s="41"/>
      <c r="F134" s="41"/>
      <c r="G134" s="41"/>
    </row>
    <row r="135" spans="1:7" x14ac:dyDescent="0.2">
      <c r="A135" s="41"/>
      <c r="B135" s="41"/>
      <c r="C135" s="41"/>
      <c r="D135" s="41"/>
      <c r="E135" s="41"/>
      <c r="F135" s="41"/>
      <c r="G135" s="41"/>
    </row>
    <row r="136" spans="1:7" x14ac:dyDescent="0.2">
      <c r="A136" s="41"/>
      <c r="B136" s="41"/>
      <c r="C136" s="41"/>
      <c r="D136" s="41"/>
      <c r="E136" s="41"/>
      <c r="F136" s="41"/>
      <c r="G136" s="41"/>
    </row>
    <row r="137" spans="1:7" x14ac:dyDescent="0.2">
      <c r="A137" s="41"/>
      <c r="B137" s="41"/>
      <c r="C137" s="41"/>
      <c r="D137" s="41"/>
      <c r="E137" s="41"/>
      <c r="F137" s="41"/>
      <c r="G137" s="41"/>
    </row>
    <row r="138" spans="1:7" x14ac:dyDescent="0.2">
      <c r="A138" s="41"/>
      <c r="B138" s="41"/>
      <c r="C138" s="41"/>
      <c r="D138" s="41"/>
      <c r="E138" s="41"/>
      <c r="F138" s="41"/>
      <c r="G138" s="41"/>
    </row>
    <row r="139" spans="1:7" x14ac:dyDescent="0.2">
      <c r="A139" s="41"/>
      <c r="B139" s="41"/>
      <c r="C139" s="41"/>
      <c r="D139" s="41"/>
      <c r="E139" s="41"/>
      <c r="F139" s="41"/>
      <c r="G139" s="41"/>
    </row>
    <row r="140" spans="1:7" x14ac:dyDescent="0.2">
      <c r="A140" s="41"/>
      <c r="B140" s="41"/>
      <c r="C140" s="41"/>
      <c r="D140" s="41"/>
      <c r="E140" s="41"/>
      <c r="F140" s="41"/>
      <c r="G140" s="41"/>
    </row>
    <row r="141" spans="1:7" x14ac:dyDescent="0.2">
      <c r="A141" s="41"/>
      <c r="B141" s="41"/>
      <c r="C141" s="41"/>
      <c r="D141" s="41"/>
      <c r="E141" s="41"/>
      <c r="F141" s="41"/>
      <c r="G141" s="41"/>
    </row>
    <row r="142" spans="1:7" x14ac:dyDescent="0.2">
      <c r="A142" s="41"/>
      <c r="B142" s="41"/>
      <c r="C142" s="41"/>
      <c r="D142" s="41"/>
      <c r="E142" s="41"/>
      <c r="F142" s="41"/>
      <c r="G142" s="41"/>
    </row>
    <row r="143" spans="1:7" x14ac:dyDescent="0.2">
      <c r="A143" s="41"/>
      <c r="B143" s="41"/>
      <c r="C143" s="41"/>
      <c r="D143" s="41"/>
      <c r="E143" s="41"/>
      <c r="F143" s="41"/>
      <c r="G143" s="41"/>
    </row>
    <row r="144" spans="1:7" x14ac:dyDescent="0.2">
      <c r="A144" s="41"/>
      <c r="B144" s="41"/>
      <c r="C144" s="41"/>
      <c r="D144" s="41"/>
      <c r="E144" s="41"/>
      <c r="F144" s="41"/>
      <c r="G144" s="41"/>
    </row>
    <row r="145" spans="1:7" x14ac:dyDescent="0.2">
      <c r="A145" s="41"/>
      <c r="B145" s="41"/>
      <c r="C145" s="41"/>
      <c r="D145" s="41"/>
      <c r="E145" s="41"/>
      <c r="F145" s="41"/>
      <c r="G145" s="41"/>
    </row>
    <row r="146" spans="1:7" x14ac:dyDescent="0.2">
      <c r="A146" s="41"/>
      <c r="B146" s="41"/>
      <c r="C146" s="41"/>
      <c r="D146" s="41"/>
      <c r="E146" s="41"/>
      <c r="F146" s="41"/>
      <c r="G146" s="41"/>
    </row>
    <row r="147" spans="1:7" x14ac:dyDescent="0.2">
      <c r="A147" s="41"/>
      <c r="B147" s="41"/>
      <c r="C147" s="41"/>
      <c r="D147" s="41"/>
      <c r="E147" s="41"/>
      <c r="F147" s="41"/>
      <c r="G147" s="41"/>
    </row>
    <row r="148" spans="1:7" x14ac:dyDescent="0.2">
      <c r="A148" s="41"/>
      <c r="B148" s="41"/>
      <c r="C148" s="41"/>
      <c r="D148" s="41"/>
      <c r="E148" s="41"/>
      <c r="F148" s="41"/>
      <c r="G148" s="41"/>
    </row>
    <row r="149" spans="1:7" x14ac:dyDescent="0.2">
      <c r="A149" s="41"/>
      <c r="B149" s="41"/>
      <c r="C149" s="41"/>
      <c r="D149" s="41"/>
      <c r="E149" s="41"/>
      <c r="F149" s="41"/>
      <c r="G149" s="41"/>
    </row>
    <row r="150" spans="1:7" x14ac:dyDescent="0.2">
      <c r="A150" s="41"/>
      <c r="B150" s="41"/>
      <c r="C150" s="41"/>
      <c r="D150" s="41"/>
      <c r="E150" s="41"/>
      <c r="F150" s="41"/>
      <c r="G150" s="41"/>
    </row>
    <row r="151" spans="1:7" x14ac:dyDescent="0.2">
      <c r="A151" s="41"/>
      <c r="B151" s="41"/>
      <c r="C151" s="41"/>
      <c r="D151" s="41"/>
      <c r="E151" s="41"/>
      <c r="F151" s="41"/>
      <c r="G151" s="41"/>
    </row>
    <row r="152" spans="1:7" x14ac:dyDescent="0.2">
      <c r="A152" s="41"/>
      <c r="B152" s="41"/>
      <c r="C152" s="41"/>
      <c r="D152" s="41"/>
      <c r="E152" s="41"/>
      <c r="F152" s="41"/>
      <c r="G152" s="41"/>
    </row>
    <row r="153" spans="1:7" x14ac:dyDescent="0.2">
      <c r="A153" s="41"/>
      <c r="B153" s="41"/>
      <c r="C153" s="41"/>
      <c r="D153" s="41"/>
      <c r="E153" s="41"/>
      <c r="F153" s="41"/>
      <c r="G153" s="41"/>
    </row>
    <row r="154" spans="1:7" x14ac:dyDescent="0.2">
      <c r="A154" s="41"/>
      <c r="B154" s="41"/>
      <c r="C154" s="41"/>
      <c r="D154" s="41"/>
      <c r="E154" s="41"/>
      <c r="F154" s="41"/>
      <c r="G154" s="41"/>
    </row>
    <row r="155" spans="1:7" x14ac:dyDescent="0.2">
      <c r="A155" s="41"/>
      <c r="B155" s="41"/>
      <c r="C155" s="41"/>
      <c r="D155" s="41"/>
      <c r="E155" s="41"/>
      <c r="F155" s="41"/>
      <c r="G155" s="41"/>
    </row>
    <row r="156" spans="1:7" x14ac:dyDescent="0.2">
      <c r="A156" s="41"/>
      <c r="B156" s="41"/>
      <c r="C156" s="41"/>
      <c r="D156" s="41"/>
      <c r="E156" s="41"/>
      <c r="F156" s="41"/>
      <c r="G156" s="41"/>
    </row>
    <row r="157" spans="1:7" x14ac:dyDescent="0.2">
      <c r="A157" s="41"/>
      <c r="B157" s="41"/>
      <c r="C157" s="41"/>
      <c r="D157" s="41"/>
      <c r="E157" s="41"/>
      <c r="F157" s="41"/>
      <c r="G157" s="41"/>
    </row>
    <row r="158" spans="1:7" x14ac:dyDescent="0.2">
      <c r="A158" s="41"/>
      <c r="B158" s="41"/>
      <c r="C158" s="41"/>
      <c r="D158" s="41"/>
      <c r="E158" s="41"/>
      <c r="F158" s="41"/>
      <c r="G158" s="41"/>
    </row>
    <row r="159" spans="1:7" x14ac:dyDescent="0.2">
      <c r="A159" s="41"/>
      <c r="B159" s="41"/>
      <c r="C159" s="41"/>
      <c r="D159" s="41"/>
      <c r="E159" s="41"/>
      <c r="F159" s="41"/>
      <c r="G159" s="41"/>
    </row>
    <row r="160" spans="1:7" x14ac:dyDescent="0.2">
      <c r="A160" s="41"/>
      <c r="B160" s="41"/>
      <c r="C160" s="41"/>
      <c r="D160" s="41"/>
      <c r="E160" s="41"/>
      <c r="F160" s="41"/>
      <c r="G160" s="41"/>
    </row>
    <row r="161" spans="1:7" x14ac:dyDescent="0.2">
      <c r="A161" s="41"/>
      <c r="B161" s="41"/>
      <c r="C161" s="41"/>
      <c r="D161" s="41"/>
      <c r="E161" s="41"/>
      <c r="F161" s="41"/>
      <c r="G161" s="41"/>
    </row>
    <row r="162" spans="1:7" x14ac:dyDescent="0.2">
      <c r="A162" s="41"/>
      <c r="B162" s="41"/>
      <c r="C162" s="41"/>
      <c r="D162" s="41"/>
      <c r="E162" s="41"/>
      <c r="F162" s="41"/>
      <c r="G162" s="41"/>
    </row>
    <row r="163" spans="1:7" x14ac:dyDescent="0.2">
      <c r="A163" s="41"/>
      <c r="B163" s="41"/>
      <c r="C163" s="41"/>
      <c r="D163" s="41"/>
      <c r="E163" s="41"/>
      <c r="F163" s="41"/>
      <c r="G163" s="41"/>
    </row>
    <row r="164" spans="1:7" x14ac:dyDescent="0.2">
      <c r="A164" s="41"/>
      <c r="B164" s="41"/>
      <c r="C164" s="41"/>
      <c r="D164" s="41"/>
      <c r="E164" s="41"/>
      <c r="F164" s="41"/>
      <c r="G164" s="41"/>
    </row>
    <row r="165" spans="1:7" x14ac:dyDescent="0.2">
      <c r="A165" s="41"/>
      <c r="B165" s="41"/>
      <c r="C165" s="41"/>
      <c r="D165" s="41"/>
      <c r="E165" s="41"/>
      <c r="F165" s="41"/>
      <c r="G165" s="41"/>
    </row>
    <row r="166" spans="1:7" x14ac:dyDescent="0.2">
      <c r="A166" s="41"/>
      <c r="B166" s="41"/>
      <c r="C166" s="41"/>
      <c r="D166" s="41"/>
      <c r="E166" s="41"/>
      <c r="F166" s="41"/>
      <c r="G166" s="41"/>
    </row>
    <row r="167" spans="1:7" x14ac:dyDescent="0.2">
      <c r="A167" s="41"/>
      <c r="B167" s="41"/>
      <c r="C167" s="41"/>
      <c r="D167" s="41"/>
      <c r="E167" s="41"/>
      <c r="F167" s="41"/>
      <c r="G167" s="41"/>
    </row>
    <row r="168" spans="1:7" x14ac:dyDescent="0.2">
      <c r="A168" s="41"/>
      <c r="B168" s="41"/>
      <c r="C168" s="41"/>
      <c r="D168" s="41"/>
      <c r="E168" s="41"/>
      <c r="F168" s="41"/>
      <c r="G168" s="41"/>
    </row>
    <row r="169" spans="1:7" x14ac:dyDescent="0.2">
      <c r="A169" s="41"/>
      <c r="B169" s="41"/>
      <c r="C169" s="41"/>
      <c r="D169" s="41"/>
      <c r="E169" s="41"/>
      <c r="F169" s="41"/>
      <c r="G169" s="41"/>
    </row>
    <row r="170" spans="1:7" x14ac:dyDescent="0.2">
      <c r="A170" s="41"/>
      <c r="B170" s="41"/>
      <c r="C170" s="41"/>
      <c r="D170" s="41"/>
      <c r="E170" s="41"/>
      <c r="F170" s="41"/>
      <c r="G170" s="41"/>
    </row>
    <row r="171" spans="1:7" x14ac:dyDescent="0.2">
      <c r="A171" s="41"/>
      <c r="B171" s="41"/>
      <c r="C171" s="41"/>
      <c r="D171" s="41"/>
      <c r="E171" s="41"/>
      <c r="F171" s="41"/>
      <c r="G171" s="41"/>
    </row>
    <row r="172" spans="1:7" x14ac:dyDescent="0.2">
      <c r="A172" s="41"/>
      <c r="B172" s="41"/>
      <c r="C172" s="41"/>
      <c r="D172" s="41"/>
      <c r="E172" s="41"/>
      <c r="F172" s="41"/>
      <c r="G172" s="41"/>
    </row>
    <row r="173" spans="1:7" x14ac:dyDescent="0.2">
      <c r="A173" s="41"/>
      <c r="B173" s="41"/>
      <c r="C173" s="41"/>
      <c r="D173" s="41"/>
      <c r="E173" s="41"/>
      <c r="F173" s="41"/>
      <c r="G173" s="41"/>
    </row>
    <row r="174" spans="1:7" x14ac:dyDescent="0.2">
      <c r="A174" s="41"/>
      <c r="B174" s="41"/>
      <c r="C174" s="41"/>
      <c r="D174" s="41"/>
      <c r="E174" s="41"/>
      <c r="F174" s="41"/>
      <c r="G174" s="41"/>
    </row>
    <row r="175" spans="1:7" x14ac:dyDescent="0.2">
      <c r="A175" s="41"/>
      <c r="B175" s="41"/>
      <c r="C175" s="41"/>
      <c r="D175" s="41"/>
      <c r="E175" s="41"/>
      <c r="F175" s="41"/>
      <c r="G175" s="41"/>
    </row>
    <row r="176" spans="1:7" x14ac:dyDescent="0.2">
      <c r="A176" s="41"/>
      <c r="B176" s="41"/>
      <c r="C176" s="41"/>
      <c r="D176" s="41"/>
      <c r="E176" s="41"/>
      <c r="F176" s="41"/>
      <c r="G176" s="41"/>
    </row>
    <row r="177" spans="1:7" x14ac:dyDescent="0.2">
      <c r="A177" s="41"/>
      <c r="B177" s="41"/>
      <c r="C177" s="41"/>
      <c r="D177" s="41"/>
      <c r="E177" s="41"/>
      <c r="F177" s="41"/>
      <c r="G177" s="41"/>
    </row>
    <row r="178" spans="1:7" x14ac:dyDescent="0.2">
      <c r="A178" s="41"/>
      <c r="B178" s="41"/>
      <c r="C178" s="41"/>
      <c r="D178" s="41"/>
      <c r="E178" s="41"/>
      <c r="F178" s="41"/>
      <c r="G178" s="41"/>
    </row>
    <row r="179" spans="1:7" x14ac:dyDescent="0.2">
      <c r="A179" s="41"/>
      <c r="B179" s="41"/>
      <c r="C179" s="41"/>
      <c r="D179" s="41"/>
      <c r="E179" s="41"/>
      <c r="F179" s="41"/>
      <c r="G179" s="41"/>
    </row>
    <row r="180" spans="1:7" x14ac:dyDescent="0.2">
      <c r="A180" s="41"/>
      <c r="B180" s="41"/>
      <c r="C180" s="41"/>
      <c r="D180" s="41"/>
      <c r="E180" s="41"/>
      <c r="F180" s="41"/>
      <c r="G180" s="41"/>
    </row>
    <row r="181" spans="1:7" x14ac:dyDescent="0.2">
      <c r="A181" s="41"/>
      <c r="B181" s="41"/>
      <c r="C181" s="41"/>
      <c r="D181" s="41"/>
      <c r="E181" s="41"/>
      <c r="F181" s="41"/>
      <c r="G181" s="41"/>
    </row>
    <row r="182" spans="1:7" x14ac:dyDescent="0.2">
      <c r="A182" s="41"/>
      <c r="B182" s="41"/>
      <c r="C182" s="41"/>
      <c r="D182" s="41"/>
      <c r="E182" s="41"/>
      <c r="F182" s="41"/>
      <c r="G182" s="41"/>
    </row>
    <row r="183" spans="1:7" x14ac:dyDescent="0.2">
      <c r="A183" s="41"/>
      <c r="B183" s="41"/>
      <c r="C183" s="41"/>
      <c r="D183" s="41"/>
      <c r="E183" s="41"/>
      <c r="F183" s="41"/>
      <c r="G183" s="41"/>
    </row>
    <row r="184" spans="1:7" x14ac:dyDescent="0.2">
      <c r="A184" s="41"/>
      <c r="B184" s="41"/>
      <c r="C184" s="41"/>
      <c r="D184" s="41"/>
      <c r="E184" s="41"/>
      <c r="F184" s="41"/>
      <c r="G184" s="41"/>
    </row>
    <row r="185" spans="1:7" x14ac:dyDescent="0.2">
      <c r="A185" s="41"/>
      <c r="B185" s="41"/>
      <c r="C185" s="41"/>
      <c r="D185" s="41"/>
      <c r="E185" s="41"/>
      <c r="F185" s="41"/>
      <c r="G185" s="41"/>
    </row>
    <row r="186" spans="1:7" x14ac:dyDescent="0.2">
      <c r="A186" s="41"/>
      <c r="B186" s="41"/>
      <c r="C186" s="41"/>
      <c r="D186" s="41"/>
      <c r="E186" s="41"/>
      <c r="F186" s="41"/>
      <c r="G186" s="41"/>
    </row>
    <row r="187" spans="1:7" x14ac:dyDescent="0.2">
      <c r="A187" s="41"/>
      <c r="B187" s="41"/>
      <c r="C187" s="41"/>
      <c r="D187" s="41"/>
      <c r="E187" s="41"/>
      <c r="F187" s="41"/>
      <c r="G187" s="41"/>
    </row>
    <row r="188" spans="1:7" x14ac:dyDescent="0.2">
      <c r="A188" s="41"/>
      <c r="B188" s="41"/>
      <c r="C188" s="41"/>
      <c r="D188" s="41"/>
      <c r="E188" s="41"/>
      <c r="F188" s="41"/>
      <c r="G188" s="41"/>
    </row>
    <row r="189" spans="1:7" x14ac:dyDescent="0.2">
      <c r="A189" s="41"/>
      <c r="B189" s="41"/>
      <c r="C189" s="41"/>
      <c r="D189" s="41"/>
      <c r="E189" s="41"/>
      <c r="F189" s="41"/>
      <c r="G189" s="41"/>
    </row>
    <row r="190" spans="1:7" x14ac:dyDescent="0.2">
      <c r="A190" s="41"/>
      <c r="B190" s="41"/>
      <c r="C190" s="41"/>
      <c r="D190" s="41"/>
      <c r="E190" s="41"/>
      <c r="F190" s="41"/>
      <c r="G190" s="41"/>
    </row>
    <row r="191" spans="1:7" x14ac:dyDescent="0.2">
      <c r="A191" s="41"/>
      <c r="B191" s="41"/>
      <c r="C191" s="41"/>
      <c r="D191" s="41"/>
      <c r="E191" s="41"/>
      <c r="F191" s="41"/>
      <c r="G191" s="41"/>
    </row>
    <row r="192" spans="1:7" x14ac:dyDescent="0.2">
      <c r="A192" s="41"/>
      <c r="B192" s="41"/>
      <c r="C192" s="41"/>
      <c r="D192" s="41"/>
      <c r="E192" s="41"/>
      <c r="F192" s="41"/>
      <c r="G192" s="41"/>
    </row>
    <row r="193" spans="1:7" x14ac:dyDescent="0.2">
      <c r="A193" s="41"/>
      <c r="B193" s="41"/>
      <c r="C193" s="41"/>
      <c r="D193" s="41"/>
      <c r="E193" s="41"/>
      <c r="F193" s="41"/>
      <c r="G193" s="41"/>
    </row>
    <row r="194" spans="1:7" x14ac:dyDescent="0.2">
      <c r="A194" s="41"/>
      <c r="B194" s="41"/>
      <c r="C194" s="41"/>
      <c r="D194" s="41"/>
      <c r="E194" s="41"/>
      <c r="F194" s="41"/>
      <c r="G194" s="41"/>
    </row>
    <row r="195" spans="1:7" x14ac:dyDescent="0.2">
      <c r="A195" s="41"/>
      <c r="B195" s="41"/>
      <c r="C195" s="41"/>
      <c r="D195" s="41"/>
      <c r="E195" s="41"/>
      <c r="F195" s="41"/>
      <c r="G195" s="41"/>
    </row>
    <row r="196" spans="1:7" x14ac:dyDescent="0.2">
      <c r="A196" s="41"/>
      <c r="B196" s="41"/>
      <c r="C196" s="41"/>
      <c r="D196" s="41"/>
      <c r="E196" s="41"/>
      <c r="F196" s="41"/>
      <c r="G196" s="41"/>
    </row>
    <row r="197" spans="1:7" x14ac:dyDescent="0.2">
      <c r="A197" s="41"/>
      <c r="B197" s="41"/>
      <c r="C197" s="41"/>
      <c r="D197" s="41"/>
      <c r="E197" s="41"/>
      <c r="F197" s="41"/>
      <c r="G197" s="41"/>
    </row>
    <row r="198" spans="1:7" x14ac:dyDescent="0.2">
      <c r="A198" s="41"/>
      <c r="B198" s="41"/>
      <c r="C198" s="41"/>
      <c r="D198" s="41"/>
      <c r="E198" s="41"/>
      <c r="F198" s="41"/>
      <c r="G198" s="41"/>
    </row>
    <row r="199" spans="1:7" x14ac:dyDescent="0.2">
      <c r="A199" s="41"/>
      <c r="B199" s="41"/>
      <c r="C199" s="41"/>
      <c r="D199" s="41"/>
      <c r="E199" s="41"/>
      <c r="F199" s="41"/>
      <c r="G199" s="41"/>
    </row>
    <row r="200" spans="1:7" x14ac:dyDescent="0.2">
      <c r="A200" s="41"/>
      <c r="B200" s="41"/>
      <c r="C200" s="41"/>
      <c r="D200" s="41"/>
      <c r="E200" s="41"/>
      <c r="F200" s="41"/>
      <c r="G200" s="41"/>
    </row>
    <row r="201" spans="1:7" x14ac:dyDescent="0.2">
      <c r="A201" s="41"/>
      <c r="B201" s="41"/>
      <c r="C201" s="41"/>
      <c r="D201" s="41"/>
      <c r="E201" s="41"/>
      <c r="F201" s="41"/>
      <c r="G201" s="41"/>
    </row>
    <row r="202" spans="1:7" x14ac:dyDescent="0.2">
      <c r="A202" s="41"/>
      <c r="B202" s="41"/>
      <c r="C202" s="41"/>
      <c r="D202" s="41"/>
      <c r="E202" s="41"/>
      <c r="F202" s="41"/>
      <c r="G202" s="41"/>
    </row>
    <row r="203" spans="1:7" x14ac:dyDescent="0.2">
      <c r="A203" s="41"/>
      <c r="B203" s="41"/>
      <c r="C203" s="41"/>
      <c r="D203" s="41"/>
      <c r="E203" s="41"/>
      <c r="F203" s="41"/>
      <c r="G203" s="41"/>
    </row>
    <row r="204" spans="1:7" x14ac:dyDescent="0.2">
      <c r="A204" s="41"/>
      <c r="B204" s="41"/>
      <c r="C204" s="41"/>
      <c r="D204" s="41"/>
      <c r="E204" s="41"/>
      <c r="F204" s="41"/>
      <c r="G204" s="41"/>
    </row>
    <row r="205" spans="1:7" x14ac:dyDescent="0.2">
      <c r="A205" s="41"/>
      <c r="B205" s="41"/>
      <c r="C205" s="41"/>
      <c r="D205" s="41"/>
      <c r="E205" s="41"/>
      <c r="F205" s="41"/>
      <c r="G205" s="41"/>
    </row>
    <row r="206" spans="1:7" x14ac:dyDescent="0.2">
      <c r="A206" s="41"/>
      <c r="B206" s="41"/>
      <c r="C206" s="41"/>
      <c r="D206" s="41"/>
      <c r="E206" s="41"/>
      <c r="F206" s="41"/>
      <c r="G206" s="41"/>
    </row>
    <row r="207" spans="1:7" x14ac:dyDescent="0.2">
      <c r="A207" s="41"/>
      <c r="B207" s="41"/>
      <c r="C207" s="41"/>
      <c r="D207" s="41"/>
      <c r="E207" s="41"/>
      <c r="F207" s="41"/>
      <c r="G207" s="41"/>
    </row>
    <row r="208" spans="1:7" x14ac:dyDescent="0.2">
      <c r="A208" s="41"/>
      <c r="B208" s="41"/>
      <c r="C208" s="41"/>
      <c r="D208" s="41"/>
      <c r="E208" s="41"/>
      <c r="F208" s="41"/>
      <c r="G208" s="41"/>
    </row>
    <row r="209" spans="1:7" x14ac:dyDescent="0.2">
      <c r="A209" s="41"/>
      <c r="B209" s="41"/>
      <c r="C209" s="41"/>
      <c r="D209" s="41"/>
      <c r="E209" s="41"/>
      <c r="F209" s="41"/>
      <c r="G209" s="41"/>
    </row>
    <row r="210" spans="1:7" x14ac:dyDescent="0.2">
      <c r="A210" s="41"/>
      <c r="B210" s="41"/>
      <c r="C210" s="41"/>
      <c r="D210" s="41"/>
      <c r="E210" s="41"/>
      <c r="F210" s="41"/>
      <c r="G210" s="41"/>
    </row>
    <row r="211" spans="1:7" x14ac:dyDescent="0.2">
      <c r="A211" s="41"/>
      <c r="B211" s="41"/>
      <c r="C211" s="41"/>
      <c r="D211" s="41"/>
      <c r="E211" s="41"/>
      <c r="F211" s="41"/>
      <c r="G211" s="41"/>
    </row>
    <row r="212" spans="1:7" x14ac:dyDescent="0.2">
      <c r="A212" s="41"/>
      <c r="B212" s="41"/>
      <c r="C212" s="41"/>
      <c r="D212" s="41"/>
      <c r="E212" s="41"/>
      <c r="F212" s="41"/>
      <c r="G212" s="41"/>
    </row>
    <row r="213" spans="1:7" x14ac:dyDescent="0.2">
      <c r="A213" s="41"/>
      <c r="B213" s="41"/>
      <c r="C213" s="41"/>
      <c r="D213" s="41"/>
      <c r="E213" s="41"/>
      <c r="F213" s="41"/>
      <c r="G213" s="41"/>
    </row>
    <row r="214" spans="1:7" x14ac:dyDescent="0.2">
      <c r="A214" s="41"/>
      <c r="B214" s="41"/>
      <c r="C214" s="41"/>
      <c r="D214" s="41"/>
      <c r="E214" s="41"/>
      <c r="F214" s="41"/>
      <c r="G214" s="41"/>
    </row>
    <row r="215" spans="1:7" x14ac:dyDescent="0.2">
      <c r="A215" s="41"/>
      <c r="B215" s="41"/>
      <c r="C215" s="41"/>
      <c r="D215" s="41"/>
      <c r="E215" s="41"/>
      <c r="F215" s="41"/>
      <c r="G215" s="41"/>
    </row>
    <row r="216" spans="1:7" x14ac:dyDescent="0.2">
      <c r="A216" s="41"/>
      <c r="B216" s="41"/>
      <c r="C216" s="41"/>
      <c r="D216" s="41"/>
      <c r="E216" s="41"/>
      <c r="F216" s="41"/>
      <c r="G216" s="41"/>
    </row>
    <row r="217" spans="1:7" x14ac:dyDescent="0.2">
      <c r="A217" s="41"/>
      <c r="B217" s="41"/>
      <c r="C217" s="41"/>
      <c r="D217" s="41"/>
      <c r="E217" s="41"/>
      <c r="F217" s="41"/>
      <c r="G217" s="41"/>
    </row>
    <row r="218" spans="1:7" x14ac:dyDescent="0.2">
      <c r="A218" s="41"/>
      <c r="B218" s="41"/>
      <c r="C218" s="41"/>
      <c r="D218" s="41"/>
      <c r="E218" s="41"/>
      <c r="F218" s="41"/>
      <c r="G218" s="41"/>
    </row>
    <row r="219" spans="1:7" x14ac:dyDescent="0.2">
      <c r="A219" s="41"/>
      <c r="B219" s="41"/>
      <c r="C219" s="41"/>
      <c r="D219" s="41"/>
      <c r="E219" s="41"/>
      <c r="F219" s="41"/>
      <c r="G219" s="41"/>
    </row>
    <row r="220" spans="1:7" x14ac:dyDescent="0.2">
      <c r="A220" s="41"/>
      <c r="B220" s="41"/>
      <c r="C220" s="41"/>
      <c r="D220" s="41"/>
      <c r="E220" s="41"/>
      <c r="F220" s="41"/>
      <c r="G220" s="41"/>
    </row>
    <row r="221" spans="1:7" x14ac:dyDescent="0.2">
      <c r="A221" s="41"/>
      <c r="B221" s="41"/>
      <c r="C221" s="41"/>
      <c r="D221" s="41"/>
      <c r="E221" s="41"/>
      <c r="F221" s="41"/>
      <c r="G221" s="41"/>
    </row>
    <row r="222" spans="1:7" x14ac:dyDescent="0.2">
      <c r="A222" s="41"/>
      <c r="B222" s="41"/>
      <c r="C222" s="41"/>
      <c r="D222" s="41"/>
      <c r="E222" s="41"/>
      <c r="F222" s="41"/>
      <c r="G222" s="41"/>
    </row>
    <row r="223" spans="1:7" x14ac:dyDescent="0.2">
      <c r="A223" s="41"/>
      <c r="B223" s="41"/>
      <c r="C223" s="41"/>
      <c r="D223" s="41"/>
      <c r="E223" s="41"/>
      <c r="F223" s="41"/>
      <c r="G223" s="41"/>
    </row>
    <row r="224" spans="1:7" x14ac:dyDescent="0.2">
      <c r="A224" s="41"/>
      <c r="B224" s="41"/>
      <c r="C224" s="41"/>
      <c r="D224" s="41"/>
      <c r="E224" s="41"/>
      <c r="F224" s="41"/>
      <c r="G224" s="41"/>
    </row>
    <row r="225" spans="1:7" x14ac:dyDescent="0.2">
      <c r="A225" s="41"/>
      <c r="B225" s="41"/>
      <c r="C225" s="41"/>
      <c r="D225" s="41"/>
      <c r="E225" s="41"/>
      <c r="F225" s="41"/>
      <c r="G225" s="41"/>
    </row>
    <row r="226" spans="1:7" x14ac:dyDescent="0.2">
      <c r="A226" s="41"/>
      <c r="B226" s="41"/>
      <c r="C226" s="41"/>
      <c r="D226" s="41"/>
      <c r="E226" s="41"/>
      <c r="F226" s="41"/>
      <c r="G226" s="41"/>
    </row>
    <row r="227" spans="1:7" x14ac:dyDescent="0.2">
      <c r="A227" s="41"/>
      <c r="B227" s="41"/>
      <c r="C227" s="41"/>
      <c r="D227" s="41"/>
      <c r="E227" s="41"/>
      <c r="F227" s="41"/>
      <c r="G227" s="41"/>
    </row>
    <row r="228" spans="1:7" x14ac:dyDescent="0.2">
      <c r="A228" s="41"/>
      <c r="B228" s="41"/>
      <c r="C228" s="41"/>
      <c r="D228" s="41"/>
      <c r="E228" s="41"/>
      <c r="F228" s="41"/>
      <c r="G228" s="41"/>
    </row>
    <row r="229" spans="1:7" x14ac:dyDescent="0.2">
      <c r="A229" s="41"/>
      <c r="B229" s="41"/>
      <c r="C229" s="41"/>
      <c r="D229" s="41"/>
      <c r="E229" s="41"/>
      <c r="F229" s="41"/>
      <c r="G229" s="41"/>
    </row>
    <row r="230" spans="1:7" x14ac:dyDescent="0.2">
      <c r="A230" s="41"/>
      <c r="B230" s="41"/>
      <c r="C230" s="41"/>
      <c r="D230" s="41"/>
      <c r="E230" s="41"/>
      <c r="F230" s="41"/>
      <c r="G230" s="41"/>
    </row>
    <row r="231" spans="1:7" x14ac:dyDescent="0.2">
      <c r="A231" s="41"/>
      <c r="B231" s="41"/>
      <c r="C231" s="41"/>
      <c r="D231" s="41"/>
      <c r="E231" s="41"/>
      <c r="F231" s="41"/>
      <c r="G231" s="41"/>
    </row>
    <row r="232" spans="1:7" x14ac:dyDescent="0.2">
      <c r="A232" s="41"/>
      <c r="B232" s="41"/>
      <c r="C232" s="41"/>
      <c r="D232" s="41"/>
      <c r="E232" s="41"/>
      <c r="F232" s="41"/>
      <c r="G232" s="41"/>
    </row>
    <row r="233" spans="1:7" x14ac:dyDescent="0.2">
      <c r="A233" s="41"/>
      <c r="B233" s="41"/>
      <c r="C233" s="41"/>
      <c r="D233" s="41"/>
      <c r="E233" s="41"/>
      <c r="F233" s="41"/>
      <c r="G233" s="41"/>
    </row>
    <row r="234" spans="1:7" x14ac:dyDescent="0.2">
      <c r="A234" s="41"/>
      <c r="B234" s="41"/>
      <c r="C234" s="41"/>
      <c r="D234" s="41"/>
      <c r="E234" s="41"/>
      <c r="F234" s="41"/>
      <c r="G234" s="41"/>
    </row>
    <row r="235" spans="1:7" x14ac:dyDescent="0.2">
      <c r="A235" s="41"/>
      <c r="B235" s="41"/>
      <c r="C235" s="41"/>
      <c r="D235" s="41"/>
      <c r="E235" s="41"/>
      <c r="F235" s="41"/>
      <c r="G235" s="41"/>
    </row>
    <row r="236" spans="1:7" x14ac:dyDescent="0.2">
      <c r="A236" s="41"/>
      <c r="B236" s="41"/>
      <c r="C236" s="41"/>
      <c r="D236" s="41"/>
      <c r="E236" s="41"/>
      <c r="F236" s="41"/>
      <c r="G236" s="41"/>
    </row>
    <row r="237" spans="1:7" x14ac:dyDescent="0.2">
      <c r="A237" s="41"/>
      <c r="B237" s="41"/>
      <c r="C237" s="41"/>
      <c r="D237" s="41"/>
      <c r="E237" s="41"/>
      <c r="F237" s="41"/>
      <c r="G237" s="41"/>
    </row>
    <row r="238" spans="1:7" x14ac:dyDescent="0.2">
      <c r="A238" s="41"/>
      <c r="B238" s="41"/>
      <c r="C238" s="41"/>
      <c r="D238" s="41"/>
      <c r="E238" s="41"/>
      <c r="F238" s="41"/>
      <c r="G238" s="41"/>
    </row>
    <row r="239" spans="1:7" x14ac:dyDescent="0.2">
      <c r="A239" s="41"/>
      <c r="B239" s="41"/>
      <c r="C239" s="41"/>
      <c r="D239" s="41"/>
      <c r="E239" s="41"/>
      <c r="F239" s="41"/>
      <c r="G239" s="41"/>
    </row>
    <row r="240" spans="1:7" x14ac:dyDescent="0.2">
      <c r="A240" s="41"/>
      <c r="B240" s="41"/>
      <c r="C240" s="41"/>
      <c r="D240" s="41"/>
      <c r="E240" s="41"/>
      <c r="F240" s="41"/>
      <c r="G240" s="41"/>
    </row>
    <row r="241" spans="1:7" x14ac:dyDescent="0.2">
      <c r="A241" s="41"/>
      <c r="B241" s="41"/>
      <c r="C241" s="41"/>
      <c r="D241" s="41"/>
      <c r="E241" s="41"/>
      <c r="F241" s="41"/>
      <c r="G241" s="41"/>
    </row>
    <row r="242" spans="1:7" x14ac:dyDescent="0.2">
      <c r="A242" s="41"/>
      <c r="B242" s="41"/>
      <c r="C242" s="41"/>
      <c r="D242" s="41"/>
      <c r="E242" s="41"/>
      <c r="F242" s="41"/>
      <c r="G242" s="41"/>
    </row>
    <row r="243" spans="1:7" x14ac:dyDescent="0.2">
      <c r="A243" s="41"/>
      <c r="B243" s="41"/>
      <c r="C243" s="41"/>
      <c r="D243" s="41"/>
      <c r="E243" s="41"/>
      <c r="F243" s="41"/>
      <c r="G243" s="41"/>
    </row>
    <row r="244" spans="1:7" x14ac:dyDescent="0.2">
      <c r="A244" s="41"/>
      <c r="B244" s="41"/>
      <c r="C244" s="41"/>
      <c r="D244" s="41"/>
      <c r="E244" s="41"/>
      <c r="F244" s="41"/>
      <c r="G244" s="41"/>
    </row>
    <row r="245" spans="1:7" x14ac:dyDescent="0.2">
      <c r="A245" s="41"/>
      <c r="B245" s="41"/>
      <c r="C245" s="41"/>
      <c r="D245" s="41"/>
      <c r="E245" s="41"/>
      <c r="F245" s="41"/>
      <c r="G245" s="41"/>
    </row>
    <row r="246" spans="1:7" x14ac:dyDescent="0.2">
      <c r="A246" s="41"/>
      <c r="B246" s="41"/>
      <c r="C246" s="41"/>
      <c r="D246" s="41"/>
      <c r="E246" s="41"/>
      <c r="F246" s="41"/>
      <c r="G246" s="41"/>
    </row>
    <row r="247" spans="1:7" x14ac:dyDescent="0.2">
      <c r="A247" s="41"/>
      <c r="B247" s="41"/>
      <c r="C247" s="41"/>
      <c r="D247" s="41"/>
      <c r="E247" s="41"/>
      <c r="F247" s="41"/>
      <c r="G247" s="41"/>
    </row>
    <row r="248" spans="1:7" x14ac:dyDescent="0.2">
      <c r="A248" s="41"/>
      <c r="B248" s="41"/>
      <c r="C248" s="41"/>
      <c r="D248" s="41"/>
      <c r="E248" s="41"/>
      <c r="F248" s="41"/>
      <c r="G248" s="41"/>
    </row>
    <row r="249" spans="1:7" x14ac:dyDescent="0.2">
      <c r="A249" s="41"/>
      <c r="B249" s="41"/>
      <c r="C249" s="41"/>
      <c r="D249" s="41"/>
      <c r="E249" s="41"/>
      <c r="F249" s="41"/>
      <c r="G249" s="41"/>
    </row>
    <row r="250" spans="1:7" x14ac:dyDescent="0.2">
      <c r="A250" s="41"/>
      <c r="B250" s="41"/>
      <c r="C250" s="41"/>
      <c r="D250" s="41"/>
      <c r="E250" s="41"/>
      <c r="F250" s="41"/>
      <c r="G250" s="41"/>
    </row>
    <row r="251" spans="1:7" x14ac:dyDescent="0.2">
      <c r="A251" s="41"/>
      <c r="B251" s="41"/>
      <c r="C251" s="41"/>
      <c r="D251" s="41"/>
      <c r="E251" s="41"/>
      <c r="F251" s="41"/>
      <c r="G251" s="41"/>
    </row>
    <row r="252" spans="1:7" x14ac:dyDescent="0.2">
      <c r="A252" s="41"/>
      <c r="B252" s="41"/>
      <c r="C252" s="41"/>
      <c r="D252" s="41"/>
      <c r="E252" s="41"/>
      <c r="F252" s="41"/>
      <c r="G252" s="41"/>
    </row>
    <row r="253" spans="1:7" x14ac:dyDescent="0.2">
      <c r="A253" s="41"/>
      <c r="B253" s="41"/>
      <c r="C253" s="41"/>
      <c r="D253" s="41"/>
      <c r="E253" s="41"/>
      <c r="F253" s="41"/>
      <c r="G253" s="41"/>
    </row>
    <row r="254" spans="1:7" x14ac:dyDescent="0.2">
      <c r="A254" s="41"/>
      <c r="B254" s="41"/>
      <c r="C254" s="41"/>
      <c r="D254" s="41"/>
      <c r="E254" s="41"/>
      <c r="F254" s="41"/>
      <c r="G254" s="41"/>
    </row>
    <row r="255" spans="1:7" x14ac:dyDescent="0.2">
      <c r="A255" s="41"/>
      <c r="B255" s="41"/>
      <c r="C255" s="41"/>
      <c r="D255" s="41"/>
      <c r="E255" s="41"/>
      <c r="F255" s="41"/>
      <c r="G255" s="41"/>
    </row>
    <row r="256" spans="1:7" x14ac:dyDescent="0.2">
      <c r="A256" s="41"/>
      <c r="B256" s="41"/>
      <c r="C256" s="41"/>
      <c r="D256" s="41"/>
      <c r="E256" s="41"/>
      <c r="F256" s="41"/>
      <c r="G256" s="41"/>
    </row>
    <row r="257" spans="1:7" x14ac:dyDescent="0.2">
      <c r="A257" s="41"/>
      <c r="B257" s="41"/>
      <c r="C257" s="41"/>
      <c r="D257" s="41"/>
      <c r="E257" s="41"/>
      <c r="F257" s="41"/>
      <c r="G257" s="41"/>
    </row>
    <row r="258" spans="1:7" x14ac:dyDescent="0.2">
      <c r="A258" s="41"/>
      <c r="B258" s="41"/>
      <c r="C258" s="41"/>
      <c r="D258" s="41"/>
      <c r="E258" s="41"/>
      <c r="F258" s="41"/>
      <c r="G258" s="41"/>
    </row>
    <row r="259" spans="1:7" x14ac:dyDescent="0.2">
      <c r="A259" s="41"/>
      <c r="B259" s="41"/>
      <c r="C259" s="41"/>
      <c r="D259" s="41"/>
      <c r="E259" s="41"/>
      <c r="F259" s="41"/>
      <c r="G259" s="41"/>
    </row>
    <row r="260" spans="1:7" x14ac:dyDescent="0.2">
      <c r="A260" s="41"/>
      <c r="B260" s="41"/>
      <c r="C260" s="41"/>
      <c r="D260" s="41"/>
      <c r="E260" s="41"/>
      <c r="F260" s="41"/>
      <c r="G260" s="41"/>
    </row>
    <row r="261" spans="1:7" x14ac:dyDescent="0.2">
      <c r="A261" s="41"/>
      <c r="B261" s="41"/>
      <c r="C261" s="41"/>
      <c r="D261" s="41"/>
      <c r="E261" s="41"/>
      <c r="F261" s="41"/>
      <c r="G261" s="41"/>
    </row>
    <row r="262" spans="1:7" x14ac:dyDescent="0.2">
      <c r="A262" s="41"/>
      <c r="B262" s="41"/>
      <c r="C262" s="41"/>
      <c r="D262" s="41"/>
      <c r="E262" s="41"/>
      <c r="F262" s="41"/>
      <c r="G262" s="41"/>
    </row>
    <row r="263" spans="1:7" x14ac:dyDescent="0.2">
      <c r="A263" s="41"/>
      <c r="B263" s="41"/>
      <c r="C263" s="41"/>
      <c r="D263" s="41"/>
      <c r="E263" s="41"/>
      <c r="F263" s="41"/>
      <c r="G263" s="41"/>
    </row>
    <row r="264" spans="1:7" x14ac:dyDescent="0.2">
      <c r="A264" s="41"/>
      <c r="B264" s="41"/>
      <c r="C264" s="41"/>
      <c r="D264" s="41"/>
      <c r="E264" s="41"/>
      <c r="F264" s="41"/>
      <c r="G264" s="41"/>
    </row>
    <row r="265" spans="1:7" x14ac:dyDescent="0.2">
      <c r="A265" s="41"/>
      <c r="B265" s="41"/>
      <c r="C265" s="41"/>
      <c r="D265" s="41"/>
      <c r="E265" s="41"/>
      <c r="F265" s="41"/>
      <c r="G265" s="41"/>
    </row>
    <row r="266" spans="1:7" x14ac:dyDescent="0.2">
      <c r="A266" s="41"/>
      <c r="B266" s="41"/>
      <c r="C266" s="41"/>
      <c r="D266" s="41"/>
      <c r="E266" s="41"/>
      <c r="F266" s="41"/>
      <c r="G266" s="41"/>
    </row>
    <row r="267" spans="1:7" x14ac:dyDescent="0.2">
      <c r="A267" s="41"/>
      <c r="B267" s="41"/>
      <c r="C267" s="41"/>
      <c r="D267" s="41"/>
      <c r="E267" s="41"/>
      <c r="F267" s="41"/>
      <c r="G267" s="41"/>
    </row>
    <row r="268" spans="1:7" x14ac:dyDescent="0.2">
      <c r="A268" s="41"/>
      <c r="B268" s="41"/>
      <c r="C268" s="41"/>
      <c r="D268" s="41"/>
      <c r="E268" s="41"/>
      <c r="F268" s="41"/>
      <c r="G268" s="41"/>
    </row>
    <row r="269" spans="1:7" x14ac:dyDescent="0.2">
      <c r="A269" s="41"/>
      <c r="B269" s="41"/>
      <c r="C269" s="41"/>
      <c r="D269" s="41"/>
      <c r="E269" s="41"/>
      <c r="F269" s="41"/>
      <c r="G269" s="41"/>
    </row>
    <row r="270" spans="1:7" x14ac:dyDescent="0.2">
      <c r="A270" s="41"/>
      <c r="B270" s="41"/>
      <c r="C270" s="41"/>
      <c r="D270" s="41"/>
      <c r="E270" s="41"/>
      <c r="F270" s="41"/>
      <c r="G270" s="41"/>
    </row>
    <row r="271" spans="1:7" x14ac:dyDescent="0.2">
      <c r="A271" s="41"/>
      <c r="B271" s="41"/>
      <c r="C271" s="41"/>
      <c r="D271" s="41"/>
      <c r="E271" s="41"/>
      <c r="F271" s="41"/>
      <c r="G271" s="41"/>
    </row>
    <row r="272" spans="1:7" x14ac:dyDescent="0.2">
      <c r="A272" s="41"/>
      <c r="B272" s="41"/>
      <c r="C272" s="41"/>
      <c r="D272" s="41"/>
      <c r="E272" s="41"/>
      <c r="F272" s="41"/>
      <c r="G272" s="41"/>
    </row>
  </sheetData>
  <phoneticPr fontId="16" type="noConversion"/>
  <hyperlinks>
    <hyperlink ref="J2" location="INHALT!A1" display="INHALT!A1" xr:uid="{4CE4A989-B800-4682-B28B-5CCE9E0DA05C}"/>
  </hyperlinks>
  <printOptions horizontalCentered="1"/>
  <pageMargins left="0.59055118110236227" right="0.39370078740157483" top="0.59055118110236227" bottom="0.59055118110236227" header="0.23622047244094491" footer="0.19685039370078741"/>
  <pageSetup paperSize="9" scale="95" firstPageNumber="74" orientation="portrait" useFirstPageNumber="1" r:id="rId1"/>
  <headerFooter alignWithMargins="0">
    <oddFooter>&amp;CSeite &amp;P</oddFooter>
  </headerFooter>
  <rowBreaks count="1" manualBreakCount="1">
    <brk id="45" max="9"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70C0"/>
  </sheetPr>
  <dimension ref="A1:M118"/>
  <sheetViews>
    <sheetView zoomScaleNormal="100" zoomScaleSheetLayoutView="70" workbookViewId="0">
      <pane xSplit="2" ySplit="5" topLeftCell="C6" activePane="bottomRight" state="frozen"/>
      <selection activeCell="A80" sqref="A80:XFD80"/>
      <selection pane="topRight" activeCell="A80" sqref="A80:XFD80"/>
      <selection pane="bottomLeft" activeCell="A80" sqref="A80:XFD80"/>
      <selection pane="bottomRight" activeCell="G4" sqref="G4"/>
    </sheetView>
  </sheetViews>
  <sheetFormatPr baseColWidth="10" defaultRowHeight="12.75" x14ac:dyDescent="0.2"/>
  <cols>
    <col min="1" max="1" width="5.42578125" style="13" customWidth="1"/>
    <col min="2" max="2" width="21.85546875" style="14" bestFit="1" customWidth="1"/>
    <col min="3" max="10" width="6.85546875" customWidth="1"/>
    <col min="11" max="11" width="6" customWidth="1"/>
    <col min="12" max="12" width="6.42578125" customWidth="1"/>
  </cols>
  <sheetData>
    <row r="1" spans="1:13" x14ac:dyDescent="0.2">
      <c r="A1" s="1064">
        <v>2020</v>
      </c>
      <c r="B1" s="514"/>
      <c r="C1" s="53"/>
      <c r="D1" s="53"/>
      <c r="E1" s="53"/>
      <c r="F1" s="53"/>
      <c r="G1" s="53"/>
      <c r="H1" s="53"/>
      <c r="I1" s="53"/>
      <c r="J1" s="53"/>
      <c r="K1" s="53"/>
      <c r="L1" s="1070" t="str">
        <f>HYPERLINK("[Kleinräumige Statistik Daten Prototyp.xlsx]INHALT!A1","zum Inhaltsverzeichnis")</f>
        <v>zum Inhaltsverzeichnis</v>
      </c>
      <c r="M1" s="53"/>
    </row>
    <row r="2" spans="1:13" ht="15.75" x14ac:dyDescent="0.25">
      <c r="A2" s="485" t="s">
        <v>472</v>
      </c>
      <c r="B2" s="484"/>
      <c r="C2" s="55"/>
      <c r="D2" s="55"/>
      <c r="E2" s="55"/>
      <c r="F2" s="55"/>
      <c r="G2" s="55"/>
      <c r="H2" s="55"/>
      <c r="I2" s="55"/>
      <c r="J2" s="55"/>
      <c r="K2" s="53"/>
      <c r="L2" s="53"/>
      <c r="M2" s="53"/>
    </row>
    <row r="3" spans="1:13" ht="15.75" x14ac:dyDescent="0.25">
      <c r="A3" s="485"/>
      <c r="B3" s="484"/>
      <c r="C3" s="55"/>
      <c r="D3" s="55"/>
      <c r="E3" s="55"/>
      <c r="F3" s="55"/>
      <c r="G3" s="55"/>
      <c r="H3" s="55"/>
      <c r="I3" s="55"/>
      <c r="J3" s="55"/>
      <c r="K3" s="53"/>
      <c r="L3" s="53"/>
      <c r="M3" s="53"/>
    </row>
    <row r="4" spans="1:13" ht="45" x14ac:dyDescent="0.2">
      <c r="A4" s="487" t="s">
        <v>100</v>
      </c>
      <c r="B4" s="544" t="s">
        <v>101</v>
      </c>
      <c r="C4" s="545">
        <f t="shared" ref="C4:I4" si="0">D4-1</f>
        <v>2012</v>
      </c>
      <c r="D4" s="545">
        <f t="shared" si="0"/>
        <v>2013</v>
      </c>
      <c r="E4" s="546">
        <f t="shared" si="0"/>
        <v>2014</v>
      </c>
      <c r="F4" s="545">
        <f t="shared" si="0"/>
        <v>2015</v>
      </c>
      <c r="G4" s="546">
        <f t="shared" si="0"/>
        <v>2016</v>
      </c>
      <c r="H4" s="545">
        <f t="shared" si="0"/>
        <v>2017</v>
      </c>
      <c r="I4" s="545">
        <f t="shared" si="0"/>
        <v>2018</v>
      </c>
      <c r="J4" s="545">
        <f>K4-1</f>
        <v>2019</v>
      </c>
      <c r="K4" s="545">
        <f>A1</f>
        <v>2020</v>
      </c>
      <c r="L4" s="547" t="s">
        <v>100</v>
      </c>
      <c r="M4" s="53"/>
    </row>
    <row r="5" spans="1:13" ht="24" x14ac:dyDescent="0.2">
      <c r="A5" s="489"/>
      <c r="B5" s="515"/>
      <c r="C5" s="104" t="s">
        <v>224</v>
      </c>
      <c r="D5" s="104" t="s">
        <v>224</v>
      </c>
      <c r="E5" s="151" t="s">
        <v>224</v>
      </c>
      <c r="F5" s="104" t="s">
        <v>224</v>
      </c>
      <c r="G5" s="151" t="s">
        <v>224</v>
      </c>
      <c r="H5" s="104" t="s">
        <v>224</v>
      </c>
      <c r="I5" s="104" t="s">
        <v>224</v>
      </c>
      <c r="J5" s="104" t="s">
        <v>224</v>
      </c>
      <c r="K5" s="104" t="s">
        <v>224</v>
      </c>
      <c r="L5" s="523"/>
      <c r="M5" s="53"/>
    </row>
    <row r="6" spans="1:13" ht="12" customHeight="1" x14ac:dyDescent="0.2">
      <c r="A6" s="490"/>
      <c r="B6" s="490"/>
      <c r="C6" s="80"/>
      <c r="D6" s="80"/>
      <c r="E6" s="80"/>
      <c r="F6" s="80"/>
      <c r="G6" s="80"/>
      <c r="H6" s="80"/>
      <c r="I6" s="80"/>
      <c r="J6" s="80"/>
      <c r="K6" s="80"/>
      <c r="L6" s="490"/>
      <c r="M6" s="53"/>
    </row>
    <row r="7" spans="1:13" x14ac:dyDescent="0.2">
      <c r="A7" s="383">
        <v>10</v>
      </c>
      <c r="B7" s="61" t="s">
        <v>37</v>
      </c>
      <c r="C7" s="319" t="s">
        <v>515</v>
      </c>
      <c r="D7" s="315" t="s">
        <v>515</v>
      </c>
      <c r="E7" s="315" t="s">
        <v>515</v>
      </c>
      <c r="F7" s="315" t="s">
        <v>515</v>
      </c>
      <c r="G7" s="315">
        <v>4</v>
      </c>
      <c r="H7" s="315" t="s">
        <v>515</v>
      </c>
      <c r="I7" s="315" t="s">
        <v>515</v>
      </c>
      <c r="J7" s="315" t="s">
        <v>515</v>
      </c>
      <c r="K7" s="315" t="s">
        <v>515</v>
      </c>
      <c r="L7" s="476">
        <v>10</v>
      </c>
      <c r="M7" s="53"/>
    </row>
    <row r="8" spans="1:13" x14ac:dyDescent="0.2">
      <c r="A8" s="383">
        <v>11</v>
      </c>
      <c r="B8" s="61" t="s">
        <v>38</v>
      </c>
      <c r="C8" s="319" t="s">
        <v>515</v>
      </c>
      <c r="D8" s="315" t="s">
        <v>515</v>
      </c>
      <c r="E8" s="315" t="s">
        <v>515</v>
      </c>
      <c r="F8" s="315" t="s">
        <v>515</v>
      </c>
      <c r="G8" s="315">
        <v>58</v>
      </c>
      <c r="H8" s="315">
        <v>2</v>
      </c>
      <c r="I8" s="315">
        <v>16</v>
      </c>
      <c r="J8" s="315">
        <v>7</v>
      </c>
      <c r="K8" s="315">
        <v>0</v>
      </c>
      <c r="L8" s="476">
        <v>11</v>
      </c>
      <c r="M8" s="53"/>
    </row>
    <row r="9" spans="1:13" x14ac:dyDescent="0.2">
      <c r="A9" s="383">
        <v>12</v>
      </c>
      <c r="B9" s="61" t="s">
        <v>90</v>
      </c>
      <c r="C9" s="319">
        <v>12</v>
      </c>
      <c r="D9" s="315">
        <v>5</v>
      </c>
      <c r="E9" s="315">
        <v>56</v>
      </c>
      <c r="F9" s="315">
        <v>14</v>
      </c>
      <c r="G9" s="315">
        <v>105</v>
      </c>
      <c r="H9" s="315">
        <v>189</v>
      </c>
      <c r="I9" s="315">
        <v>7</v>
      </c>
      <c r="J9" s="315">
        <v>22</v>
      </c>
      <c r="K9" s="315">
        <v>3</v>
      </c>
      <c r="L9" s="476">
        <v>12</v>
      </c>
      <c r="M9" s="53"/>
    </row>
    <row r="10" spans="1:13" x14ac:dyDescent="0.2">
      <c r="A10" s="383">
        <v>13</v>
      </c>
      <c r="B10" s="61" t="s">
        <v>39</v>
      </c>
      <c r="C10" s="319">
        <v>1</v>
      </c>
      <c r="D10" s="315" t="s">
        <v>515</v>
      </c>
      <c r="E10" s="315" t="s">
        <v>515</v>
      </c>
      <c r="F10" s="315" t="s">
        <v>515</v>
      </c>
      <c r="G10" s="315">
        <v>52</v>
      </c>
      <c r="H10" s="315" t="s">
        <v>515</v>
      </c>
      <c r="I10" s="315">
        <v>16</v>
      </c>
      <c r="J10" s="315">
        <v>0</v>
      </c>
      <c r="K10" s="315">
        <v>5</v>
      </c>
      <c r="L10" s="476">
        <v>13</v>
      </c>
      <c r="M10" s="53"/>
    </row>
    <row r="11" spans="1:13" x14ac:dyDescent="0.2">
      <c r="A11" s="383">
        <v>14</v>
      </c>
      <c r="B11" s="61" t="s">
        <v>40</v>
      </c>
      <c r="C11" s="319">
        <v>4</v>
      </c>
      <c r="D11" s="315">
        <v>5</v>
      </c>
      <c r="E11" s="315">
        <v>5</v>
      </c>
      <c r="F11" s="315">
        <v>1</v>
      </c>
      <c r="G11" s="315">
        <v>26</v>
      </c>
      <c r="H11" s="315">
        <v>10</v>
      </c>
      <c r="I11" s="315">
        <v>1</v>
      </c>
      <c r="J11" s="315">
        <v>0</v>
      </c>
      <c r="K11" s="315">
        <v>99</v>
      </c>
      <c r="L11" s="476">
        <v>14</v>
      </c>
      <c r="M11" s="53"/>
    </row>
    <row r="12" spans="1:13" x14ac:dyDescent="0.2">
      <c r="A12" s="383">
        <v>15</v>
      </c>
      <c r="B12" s="61" t="s">
        <v>41</v>
      </c>
      <c r="C12" s="319">
        <v>4</v>
      </c>
      <c r="D12" s="315">
        <v>13</v>
      </c>
      <c r="E12" s="315">
        <v>6</v>
      </c>
      <c r="F12" s="315">
        <v>2</v>
      </c>
      <c r="G12" s="315">
        <v>4</v>
      </c>
      <c r="H12" s="315" t="s">
        <v>515</v>
      </c>
      <c r="I12" s="315">
        <v>7</v>
      </c>
      <c r="J12" s="315">
        <v>6</v>
      </c>
      <c r="K12" s="315">
        <v>2</v>
      </c>
      <c r="L12" s="476">
        <v>15</v>
      </c>
      <c r="M12" s="53"/>
    </row>
    <row r="13" spans="1:13" x14ac:dyDescent="0.2">
      <c r="A13" s="383">
        <v>16</v>
      </c>
      <c r="B13" s="61" t="s">
        <v>99</v>
      </c>
      <c r="C13" s="319">
        <v>1</v>
      </c>
      <c r="D13" s="315">
        <v>4</v>
      </c>
      <c r="E13" s="315">
        <v>1</v>
      </c>
      <c r="F13" s="315">
        <v>29</v>
      </c>
      <c r="G13" s="315">
        <v>36</v>
      </c>
      <c r="H13" s="315">
        <v>64</v>
      </c>
      <c r="I13" s="315">
        <v>23</v>
      </c>
      <c r="J13" s="315">
        <v>11</v>
      </c>
      <c r="K13" s="315">
        <v>7</v>
      </c>
      <c r="L13" s="476">
        <v>16</v>
      </c>
      <c r="M13" s="53"/>
    </row>
    <row r="14" spans="1:13" x14ac:dyDescent="0.2">
      <c r="A14" s="383">
        <v>17</v>
      </c>
      <c r="B14" s="61" t="s">
        <v>42</v>
      </c>
      <c r="C14" s="319">
        <v>4</v>
      </c>
      <c r="D14" s="315">
        <v>6</v>
      </c>
      <c r="E14" s="315">
        <v>17</v>
      </c>
      <c r="F14" s="315">
        <v>12</v>
      </c>
      <c r="G14" s="315">
        <v>15</v>
      </c>
      <c r="H14" s="315">
        <v>32</v>
      </c>
      <c r="I14" s="315">
        <v>3</v>
      </c>
      <c r="J14" s="315">
        <v>6</v>
      </c>
      <c r="K14" s="315">
        <v>0</v>
      </c>
      <c r="L14" s="476">
        <v>17</v>
      </c>
      <c r="M14" s="53"/>
    </row>
    <row r="15" spans="1:13" x14ac:dyDescent="0.2">
      <c r="A15" s="383">
        <v>21</v>
      </c>
      <c r="B15" s="61" t="s">
        <v>43</v>
      </c>
      <c r="C15" s="319">
        <v>9</v>
      </c>
      <c r="D15" s="315">
        <v>19</v>
      </c>
      <c r="E15" s="315">
        <v>16</v>
      </c>
      <c r="F15" s="315">
        <v>53</v>
      </c>
      <c r="G15" s="315" t="s">
        <v>515</v>
      </c>
      <c r="H15" s="315">
        <v>11</v>
      </c>
      <c r="I15" s="315">
        <v>30</v>
      </c>
      <c r="J15" s="315" t="s">
        <v>515</v>
      </c>
      <c r="K15" s="315">
        <v>21</v>
      </c>
      <c r="L15" s="476">
        <v>21</v>
      </c>
      <c r="M15" s="53"/>
    </row>
    <row r="16" spans="1:13" x14ac:dyDescent="0.2">
      <c r="A16" s="383">
        <v>22</v>
      </c>
      <c r="B16" s="61" t="s">
        <v>44</v>
      </c>
      <c r="C16" s="319">
        <v>10</v>
      </c>
      <c r="D16" s="315">
        <v>3</v>
      </c>
      <c r="E16" s="315" t="s">
        <v>515</v>
      </c>
      <c r="F16" s="315" t="s">
        <v>515</v>
      </c>
      <c r="G16" s="315" t="s">
        <v>515</v>
      </c>
      <c r="H16" s="315">
        <v>10</v>
      </c>
      <c r="I16" s="315">
        <v>85</v>
      </c>
      <c r="J16" s="315">
        <v>9</v>
      </c>
      <c r="K16" s="315">
        <v>2</v>
      </c>
      <c r="L16" s="476">
        <v>22</v>
      </c>
      <c r="M16" s="53"/>
    </row>
    <row r="17" spans="1:13" x14ac:dyDescent="0.2">
      <c r="A17" s="383">
        <v>23</v>
      </c>
      <c r="B17" s="61" t="s">
        <v>45</v>
      </c>
      <c r="C17" s="319" t="s">
        <v>515</v>
      </c>
      <c r="D17" s="315" t="s">
        <v>515</v>
      </c>
      <c r="E17" s="315" t="s">
        <v>515</v>
      </c>
      <c r="F17" s="315">
        <v>1</v>
      </c>
      <c r="G17" s="315">
        <v>28</v>
      </c>
      <c r="H17" s="315" t="s">
        <v>515</v>
      </c>
      <c r="I17" s="315" t="s">
        <v>515</v>
      </c>
      <c r="J17" s="315" t="s">
        <v>515</v>
      </c>
      <c r="K17" s="315" t="s">
        <v>515</v>
      </c>
      <c r="L17" s="476">
        <v>23</v>
      </c>
      <c r="M17" s="53"/>
    </row>
    <row r="18" spans="1:13" x14ac:dyDescent="0.2">
      <c r="A18" s="383">
        <v>24</v>
      </c>
      <c r="B18" s="61" t="s">
        <v>46</v>
      </c>
      <c r="C18" s="319" t="s">
        <v>515</v>
      </c>
      <c r="D18" s="315" t="s">
        <v>515</v>
      </c>
      <c r="E18" s="315">
        <v>4</v>
      </c>
      <c r="F18" s="315">
        <v>43</v>
      </c>
      <c r="G18" s="315">
        <v>1</v>
      </c>
      <c r="H18" s="315">
        <v>1</v>
      </c>
      <c r="I18" s="315">
        <v>1</v>
      </c>
      <c r="J18" s="315">
        <v>6</v>
      </c>
      <c r="K18" s="315">
        <v>1</v>
      </c>
      <c r="L18" s="476">
        <v>24</v>
      </c>
      <c r="M18" s="53"/>
    </row>
    <row r="19" spans="1:13" x14ac:dyDescent="0.2">
      <c r="A19" s="383">
        <v>25</v>
      </c>
      <c r="B19" s="61" t="s">
        <v>180</v>
      </c>
      <c r="C19" s="319" t="s">
        <v>515</v>
      </c>
      <c r="D19" s="315">
        <v>1</v>
      </c>
      <c r="E19" s="315" t="s">
        <v>515</v>
      </c>
      <c r="F19" s="315" t="s">
        <v>515</v>
      </c>
      <c r="G19" s="315">
        <v>0</v>
      </c>
      <c r="H19" s="315">
        <v>0</v>
      </c>
      <c r="I19" s="315">
        <v>0</v>
      </c>
      <c r="J19" s="315">
        <v>0</v>
      </c>
      <c r="K19" s="315">
        <v>0</v>
      </c>
      <c r="L19" s="476">
        <v>25</v>
      </c>
      <c r="M19" s="53"/>
    </row>
    <row r="20" spans="1:13" x14ac:dyDescent="0.2">
      <c r="A20" s="383">
        <v>26</v>
      </c>
      <c r="B20" s="61" t="s">
        <v>164</v>
      </c>
      <c r="C20" s="320" t="s">
        <v>515</v>
      </c>
      <c r="D20" s="316" t="s">
        <v>515</v>
      </c>
      <c r="E20" s="316" t="s">
        <v>515</v>
      </c>
      <c r="F20" s="316" t="s">
        <v>515</v>
      </c>
      <c r="G20" s="316" t="s">
        <v>515</v>
      </c>
      <c r="H20" s="316">
        <v>3</v>
      </c>
      <c r="I20" s="316">
        <v>0</v>
      </c>
      <c r="J20" s="316">
        <v>10</v>
      </c>
      <c r="K20" s="316">
        <v>48</v>
      </c>
      <c r="L20" s="476">
        <v>26</v>
      </c>
      <c r="M20" s="53"/>
    </row>
    <row r="21" spans="1:13" x14ac:dyDescent="0.2">
      <c r="A21" s="383">
        <v>31</v>
      </c>
      <c r="B21" s="61" t="s">
        <v>47</v>
      </c>
      <c r="C21" s="319">
        <v>11</v>
      </c>
      <c r="D21" s="315">
        <v>54</v>
      </c>
      <c r="E21" s="315">
        <v>70</v>
      </c>
      <c r="F21" s="315">
        <v>46</v>
      </c>
      <c r="G21" s="315">
        <v>9</v>
      </c>
      <c r="H21" s="315">
        <v>4</v>
      </c>
      <c r="I21" s="315">
        <v>151</v>
      </c>
      <c r="J21" s="315">
        <v>6</v>
      </c>
      <c r="K21" s="315">
        <v>58</v>
      </c>
      <c r="L21" s="476">
        <v>31</v>
      </c>
      <c r="M21" s="53"/>
    </row>
    <row r="22" spans="1:13" x14ac:dyDescent="0.2">
      <c r="A22" s="383">
        <v>32</v>
      </c>
      <c r="B22" s="61" t="s">
        <v>48</v>
      </c>
      <c r="C22" s="319">
        <v>19</v>
      </c>
      <c r="D22" s="315">
        <v>61</v>
      </c>
      <c r="E22" s="315">
        <v>62</v>
      </c>
      <c r="F22" s="315">
        <v>121</v>
      </c>
      <c r="G22" s="315">
        <v>101</v>
      </c>
      <c r="H22" s="315">
        <v>22</v>
      </c>
      <c r="I22" s="315">
        <v>1</v>
      </c>
      <c r="J22" s="315">
        <v>342</v>
      </c>
      <c r="K22" s="315">
        <v>41</v>
      </c>
      <c r="L22" s="476">
        <v>32</v>
      </c>
      <c r="M22" s="53"/>
    </row>
    <row r="23" spans="1:13" x14ac:dyDescent="0.2">
      <c r="A23" s="383">
        <v>33</v>
      </c>
      <c r="B23" s="61" t="s">
        <v>181</v>
      </c>
      <c r="C23" s="319" t="s">
        <v>515</v>
      </c>
      <c r="D23" s="315" t="s">
        <v>515</v>
      </c>
      <c r="E23" s="315" t="s">
        <v>515</v>
      </c>
      <c r="F23" s="315" t="s">
        <v>515</v>
      </c>
      <c r="G23" s="315" t="s">
        <v>515</v>
      </c>
      <c r="H23" s="315" t="s">
        <v>515</v>
      </c>
      <c r="I23" s="315">
        <v>0</v>
      </c>
      <c r="J23" s="315">
        <v>0</v>
      </c>
      <c r="K23" s="315" t="s">
        <v>515</v>
      </c>
      <c r="L23" s="476">
        <v>33</v>
      </c>
      <c r="M23" s="53"/>
    </row>
    <row r="24" spans="1:13" x14ac:dyDescent="0.2">
      <c r="A24" s="383">
        <v>34</v>
      </c>
      <c r="B24" s="61" t="s">
        <v>49</v>
      </c>
      <c r="C24" s="319">
        <v>16</v>
      </c>
      <c r="D24" s="315">
        <v>27</v>
      </c>
      <c r="E24" s="315">
        <v>16</v>
      </c>
      <c r="F24" s="315">
        <v>12</v>
      </c>
      <c r="G24" s="315">
        <v>15</v>
      </c>
      <c r="H24" s="315">
        <v>9</v>
      </c>
      <c r="I24" s="315">
        <v>29</v>
      </c>
      <c r="J24" s="315">
        <v>48</v>
      </c>
      <c r="K24" s="315">
        <v>80</v>
      </c>
      <c r="L24" s="476">
        <v>34</v>
      </c>
      <c r="M24" s="53"/>
    </row>
    <row r="25" spans="1:13" x14ac:dyDescent="0.2">
      <c r="A25" s="383">
        <v>35</v>
      </c>
      <c r="B25" s="61" t="s">
        <v>91</v>
      </c>
      <c r="C25" s="319" t="s">
        <v>515</v>
      </c>
      <c r="D25" s="315">
        <v>4</v>
      </c>
      <c r="E25" s="315">
        <v>3</v>
      </c>
      <c r="F25" s="315">
        <v>6</v>
      </c>
      <c r="G25" s="315">
        <v>11</v>
      </c>
      <c r="H25" s="315">
        <v>51</v>
      </c>
      <c r="I25" s="315">
        <v>222</v>
      </c>
      <c r="J25" s="315">
        <v>2</v>
      </c>
      <c r="K25" s="315" t="s">
        <v>515</v>
      </c>
      <c r="L25" s="476">
        <v>35</v>
      </c>
      <c r="M25" s="53"/>
    </row>
    <row r="26" spans="1:13" x14ac:dyDescent="0.2">
      <c r="A26" s="383">
        <v>36</v>
      </c>
      <c r="B26" s="61" t="s">
        <v>50</v>
      </c>
      <c r="C26" s="319">
        <v>62</v>
      </c>
      <c r="D26" s="315">
        <v>29</v>
      </c>
      <c r="E26" s="315">
        <v>30</v>
      </c>
      <c r="F26" s="315">
        <v>4</v>
      </c>
      <c r="G26" s="315">
        <v>17</v>
      </c>
      <c r="H26" s="315">
        <v>57</v>
      </c>
      <c r="I26" s="315">
        <v>6</v>
      </c>
      <c r="J26" s="315">
        <v>0</v>
      </c>
      <c r="K26" s="315">
        <v>13</v>
      </c>
      <c r="L26" s="476">
        <v>36</v>
      </c>
      <c r="M26" s="53"/>
    </row>
    <row r="27" spans="1:13" x14ac:dyDescent="0.2">
      <c r="A27" s="383">
        <v>41</v>
      </c>
      <c r="B27" s="61" t="s">
        <v>51</v>
      </c>
      <c r="C27" s="319">
        <v>4</v>
      </c>
      <c r="D27" s="315">
        <v>27</v>
      </c>
      <c r="E27" s="315">
        <v>-3</v>
      </c>
      <c r="F27" s="315">
        <v>8</v>
      </c>
      <c r="G27" s="315">
        <v>3</v>
      </c>
      <c r="H27" s="315">
        <v>20</v>
      </c>
      <c r="I27" s="315">
        <v>4</v>
      </c>
      <c r="J27" s="315">
        <v>21</v>
      </c>
      <c r="K27" s="315">
        <v>78</v>
      </c>
      <c r="L27" s="476">
        <v>41</v>
      </c>
      <c r="M27" s="53"/>
    </row>
    <row r="28" spans="1:13" x14ac:dyDescent="0.2">
      <c r="A28" s="383">
        <v>42</v>
      </c>
      <c r="B28" s="61" t="s">
        <v>52</v>
      </c>
      <c r="C28" s="319">
        <v>1</v>
      </c>
      <c r="D28" s="315">
        <v>-2</v>
      </c>
      <c r="E28" s="315">
        <v>-1</v>
      </c>
      <c r="F28" s="315">
        <v>8</v>
      </c>
      <c r="G28" s="315">
        <v>100</v>
      </c>
      <c r="H28" s="315">
        <v>14</v>
      </c>
      <c r="I28" s="315">
        <v>122</v>
      </c>
      <c r="J28" s="315">
        <v>16</v>
      </c>
      <c r="K28" s="315">
        <v>7</v>
      </c>
      <c r="L28" s="476">
        <v>42</v>
      </c>
      <c r="M28" s="53"/>
    </row>
    <row r="29" spans="1:13" x14ac:dyDescent="0.2">
      <c r="A29" s="383">
        <v>43</v>
      </c>
      <c r="B29" s="61" t="s">
        <v>53</v>
      </c>
      <c r="C29" s="319">
        <v>3</v>
      </c>
      <c r="D29" s="315">
        <v>25</v>
      </c>
      <c r="E29" s="315">
        <v>79</v>
      </c>
      <c r="F29" s="315">
        <v>60</v>
      </c>
      <c r="G29" s="315">
        <v>28</v>
      </c>
      <c r="H29" s="315">
        <v>36</v>
      </c>
      <c r="I29" s="315">
        <v>45</v>
      </c>
      <c r="J29" s="315">
        <v>22</v>
      </c>
      <c r="K29" s="315">
        <v>56</v>
      </c>
      <c r="L29" s="476">
        <v>43</v>
      </c>
      <c r="M29" s="53"/>
    </row>
    <row r="30" spans="1:13" x14ac:dyDescent="0.2">
      <c r="A30" s="383">
        <v>44</v>
      </c>
      <c r="B30" s="61" t="s">
        <v>54</v>
      </c>
      <c r="C30" s="319" t="s">
        <v>515</v>
      </c>
      <c r="D30" s="315">
        <v>80</v>
      </c>
      <c r="E30" s="315">
        <v>48</v>
      </c>
      <c r="F30" s="315">
        <v>198</v>
      </c>
      <c r="G30" s="315">
        <v>253</v>
      </c>
      <c r="H30" s="315">
        <v>71</v>
      </c>
      <c r="I30" s="315">
        <v>4</v>
      </c>
      <c r="J30" s="315">
        <v>3</v>
      </c>
      <c r="K30" s="315">
        <v>41</v>
      </c>
      <c r="L30" s="476">
        <v>44</v>
      </c>
      <c r="M30" s="53"/>
    </row>
    <row r="31" spans="1:13" x14ac:dyDescent="0.2">
      <c r="A31" s="383">
        <v>45</v>
      </c>
      <c r="B31" s="61" t="s">
        <v>55</v>
      </c>
      <c r="C31" s="319">
        <v>1</v>
      </c>
      <c r="D31" s="315" t="s">
        <v>515</v>
      </c>
      <c r="E31" s="315">
        <v>1</v>
      </c>
      <c r="F31" s="315">
        <v>16</v>
      </c>
      <c r="G31" s="315">
        <v>2</v>
      </c>
      <c r="H31" s="315">
        <v>1</v>
      </c>
      <c r="I31" s="315">
        <v>0</v>
      </c>
      <c r="J31" s="315">
        <v>0</v>
      </c>
      <c r="K31" s="315">
        <v>0</v>
      </c>
      <c r="L31" s="476">
        <v>45</v>
      </c>
      <c r="M31" s="53"/>
    </row>
    <row r="32" spans="1:13" x14ac:dyDescent="0.2">
      <c r="A32" s="383">
        <v>46</v>
      </c>
      <c r="B32" s="61" t="s">
        <v>56</v>
      </c>
      <c r="C32" s="319" t="s">
        <v>515</v>
      </c>
      <c r="D32" s="315">
        <v>3</v>
      </c>
      <c r="E32" s="315">
        <v>12</v>
      </c>
      <c r="F32" s="315">
        <v>93</v>
      </c>
      <c r="G32" s="315">
        <v>4</v>
      </c>
      <c r="H32" s="315" t="s">
        <v>515</v>
      </c>
      <c r="I32" s="315">
        <v>11</v>
      </c>
      <c r="J32" s="315">
        <v>4</v>
      </c>
      <c r="K32" s="315">
        <v>2</v>
      </c>
      <c r="L32" s="476">
        <v>46</v>
      </c>
      <c r="M32" s="53"/>
    </row>
    <row r="33" spans="1:13" x14ac:dyDescent="0.2">
      <c r="A33" s="383">
        <v>47</v>
      </c>
      <c r="B33" s="61" t="s">
        <v>57</v>
      </c>
      <c r="C33" s="319">
        <v>3</v>
      </c>
      <c r="D33" s="315">
        <v>12</v>
      </c>
      <c r="E33" s="315">
        <v>27</v>
      </c>
      <c r="F33" s="315">
        <v>29</v>
      </c>
      <c r="G33" s="315">
        <v>12</v>
      </c>
      <c r="H33" s="315">
        <v>13</v>
      </c>
      <c r="I33" s="315">
        <v>6</v>
      </c>
      <c r="J33" s="315">
        <v>9</v>
      </c>
      <c r="K33" s="315">
        <v>12</v>
      </c>
      <c r="L33" s="476">
        <v>47</v>
      </c>
      <c r="M33" s="53"/>
    </row>
    <row r="34" spans="1:13" x14ac:dyDescent="0.2">
      <c r="A34" s="383">
        <v>48</v>
      </c>
      <c r="B34" s="61" t="s">
        <v>58</v>
      </c>
      <c r="C34" s="319" t="s">
        <v>515</v>
      </c>
      <c r="D34" s="315" t="s">
        <v>515</v>
      </c>
      <c r="E34" s="315" t="s">
        <v>515</v>
      </c>
      <c r="F34" s="315" t="s">
        <v>515</v>
      </c>
      <c r="G34" s="315">
        <v>1</v>
      </c>
      <c r="H34" s="315" t="s">
        <v>515</v>
      </c>
      <c r="I34" s="315">
        <v>1</v>
      </c>
      <c r="J34" s="315" t="s">
        <v>515</v>
      </c>
      <c r="K34" s="315" t="s">
        <v>515</v>
      </c>
      <c r="L34" s="476">
        <v>48</v>
      </c>
      <c r="M34" s="53"/>
    </row>
    <row r="35" spans="1:13" x14ac:dyDescent="0.2">
      <c r="A35" s="383">
        <v>51</v>
      </c>
      <c r="B35" s="61" t="s">
        <v>59</v>
      </c>
      <c r="C35" s="319">
        <v>24</v>
      </c>
      <c r="D35" s="315">
        <v>8</v>
      </c>
      <c r="E35" s="315">
        <v>3</v>
      </c>
      <c r="F35" s="315">
        <v>2</v>
      </c>
      <c r="G35" s="315">
        <v>9</v>
      </c>
      <c r="H35" s="315">
        <v>7</v>
      </c>
      <c r="I35" s="315">
        <v>3</v>
      </c>
      <c r="J35" s="315">
        <v>10</v>
      </c>
      <c r="K35" s="315">
        <v>14</v>
      </c>
      <c r="L35" s="476">
        <v>51</v>
      </c>
      <c r="M35" s="53"/>
    </row>
    <row r="36" spans="1:13" x14ac:dyDescent="0.2">
      <c r="A36" s="383">
        <v>52</v>
      </c>
      <c r="B36" s="61" t="s">
        <v>132</v>
      </c>
      <c r="C36" s="319">
        <v>35</v>
      </c>
      <c r="D36" s="315">
        <v>5</v>
      </c>
      <c r="E36" s="315">
        <v>22</v>
      </c>
      <c r="F36" s="315" t="s">
        <v>515</v>
      </c>
      <c r="G36" s="315">
        <v>1</v>
      </c>
      <c r="H36" s="315">
        <v>3</v>
      </c>
      <c r="I36" s="315">
        <v>21</v>
      </c>
      <c r="J36" s="315">
        <v>2</v>
      </c>
      <c r="K36" s="315">
        <v>20</v>
      </c>
      <c r="L36" s="476">
        <v>52</v>
      </c>
      <c r="M36" s="53"/>
    </row>
    <row r="37" spans="1:13" x14ac:dyDescent="0.2">
      <c r="A37" s="383">
        <v>53</v>
      </c>
      <c r="B37" s="61" t="s">
        <v>60</v>
      </c>
      <c r="C37" s="319">
        <v>9</v>
      </c>
      <c r="D37" s="315">
        <v>10</v>
      </c>
      <c r="E37" s="315">
        <v>21</v>
      </c>
      <c r="F37" s="315">
        <v>3</v>
      </c>
      <c r="G37" s="315">
        <v>1</v>
      </c>
      <c r="H37" s="315">
        <v>11</v>
      </c>
      <c r="I37" s="315">
        <v>22</v>
      </c>
      <c r="J37" s="315">
        <v>19</v>
      </c>
      <c r="K37" s="315">
        <v>14</v>
      </c>
      <c r="L37" s="476">
        <v>53</v>
      </c>
      <c r="M37" s="53"/>
    </row>
    <row r="38" spans="1:13" x14ac:dyDescent="0.2">
      <c r="A38" s="383">
        <v>54</v>
      </c>
      <c r="B38" s="61" t="s">
        <v>135</v>
      </c>
      <c r="C38" s="319" t="s">
        <v>515</v>
      </c>
      <c r="D38" s="315" t="s">
        <v>515</v>
      </c>
      <c r="E38" s="315" t="s">
        <v>515</v>
      </c>
      <c r="F38" s="315">
        <v>1</v>
      </c>
      <c r="G38" s="315">
        <v>2</v>
      </c>
      <c r="H38" s="315">
        <v>1</v>
      </c>
      <c r="I38" s="315">
        <v>6</v>
      </c>
      <c r="J38" s="315">
        <v>0</v>
      </c>
      <c r="K38" s="315">
        <v>1</v>
      </c>
      <c r="L38" s="476">
        <v>54</v>
      </c>
      <c r="M38" s="53"/>
    </row>
    <row r="39" spans="1:13" x14ac:dyDescent="0.2">
      <c r="A39" s="383">
        <v>55</v>
      </c>
      <c r="B39" s="61" t="s">
        <v>166</v>
      </c>
      <c r="C39" s="319">
        <v>25</v>
      </c>
      <c r="D39" s="315">
        <v>9</v>
      </c>
      <c r="E39" s="315">
        <v>65</v>
      </c>
      <c r="F39" s="315">
        <v>20</v>
      </c>
      <c r="G39" s="315">
        <v>66</v>
      </c>
      <c r="H39" s="315">
        <v>24</v>
      </c>
      <c r="I39" s="315">
        <v>29</v>
      </c>
      <c r="J39" s="315">
        <v>58</v>
      </c>
      <c r="K39" s="315">
        <v>36</v>
      </c>
      <c r="L39" s="476">
        <v>55</v>
      </c>
      <c r="M39" s="53"/>
    </row>
    <row r="40" spans="1:13" x14ac:dyDescent="0.2">
      <c r="A40" s="383">
        <v>61</v>
      </c>
      <c r="B40" s="61" t="s">
        <v>64</v>
      </c>
      <c r="C40" s="319">
        <v>15</v>
      </c>
      <c r="D40" s="315">
        <v>4</v>
      </c>
      <c r="E40" s="315">
        <v>21</v>
      </c>
      <c r="F40" s="315">
        <v>9</v>
      </c>
      <c r="G40" s="315">
        <v>6</v>
      </c>
      <c r="H40" s="315">
        <v>5</v>
      </c>
      <c r="I40" s="315">
        <v>41</v>
      </c>
      <c r="J40" s="315">
        <v>40</v>
      </c>
      <c r="K40" s="315">
        <v>18</v>
      </c>
      <c r="L40" s="476">
        <v>61</v>
      </c>
      <c r="M40" s="53"/>
    </row>
    <row r="41" spans="1:13" x14ac:dyDescent="0.2">
      <c r="A41" s="383">
        <v>62</v>
      </c>
      <c r="B41" s="61" t="s">
        <v>65</v>
      </c>
      <c r="C41" s="319">
        <v>4</v>
      </c>
      <c r="D41" s="315">
        <v>2</v>
      </c>
      <c r="E41" s="315">
        <v>3</v>
      </c>
      <c r="F41" s="315">
        <v>24</v>
      </c>
      <c r="G41" s="315">
        <v>11</v>
      </c>
      <c r="H41" s="315">
        <v>14</v>
      </c>
      <c r="I41" s="315">
        <v>9</v>
      </c>
      <c r="J41" s="315">
        <v>4</v>
      </c>
      <c r="K41" s="315">
        <v>5</v>
      </c>
      <c r="L41" s="476">
        <v>62</v>
      </c>
      <c r="M41" s="53"/>
    </row>
    <row r="42" spans="1:13" x14ac:dyDescent="0.2">
      <c r="A42" s="383">
        <v>63</v>
      </c>
      <c r="B42" s="61" t="s">
        <v>66</v>
      </c>
      <c r="C42" s="319">
        <v>1</v>
      </c>
      <c r="D42" s="315" t="s">
        <v>515</v>
      </c>
      <c r="E42" s="315">
        <v>3</v>
      </c>
      <c r="F42" s="315" t="s">
        <v>515</v>
      </c>
      <c r="G42" s="315">
        <v>0</v>
      </c>
      <c r="H42" s="315">
        <v>5</v>
      </c>
      <c r="I42" s="315">
        <v>16</v>
      </c>
      <c r="J42" s="315">
        <v>13</v>
      </c>
      <c r="K42" s="315">
        <v>13</v>
      </c>
      <c r="L42" s="476">
        <v>63</v>
      </c>
      <c r="M42" s="53"/>
    </row>
    <row r="43" spans="1:13" x14ac:dyDescent="0.2">
      <c r="A43" s="383">
        <v>64</v>
      </c>
      <c r="B43" s="61" t="s">
        <v>67</v>
      </c>
      <c r="C43" s="319">
        <v>2</v>
      </c>
      <c r="D43" s="315">
        <v>5</v>
      </c>
      <c r="E43" s="315">
        <v>1</v>
      </c>
      <c r="F43" s="315" t="s">
        <v>515</v>
      </c>
      <c r="G43" s="315">
        <v>2</v>
      </c>
      <c r="H43" s="315">
        <v>0</v>
      </c>
      <c r="I43" s="315">
        <v>5</v>
      </c>
      <c r="J43" s="315" t="s">
        <v>515</v>
      </c>
      <c r="K43" s="315">
        <v>2</v>
      </c>
      <c r="L43" s="476">
        <v>64</v>
      </c>
      <c r="M43" s="53"/>
    </row>
    <row r="44" spans="1:13" x14ac:dyDescent="0.2">
      <c r="A44" s="383">
        <v>65</v>
      </c>
      <c r="B44" s="61" t="s">
        <v>68</v>
      </c>
      <c r="C44" s="319">
        <v>11</v>
      </c>
      <c r="D44" s="315">
        <v>9</v>
      </c>
      <c r="E44" s="315" t="s">
        <v>515</v>
      </c>
      <c r="F44" s="315">
        <v>8</v>
      </c>
      <c r="G44" s="315">
        <v>5</v>
      </c>
      <c r="H44" s="315">
        <v>4</v>
      </c>
      <c r="I44" s="315">
        <v>3</v>
      </c>
      <c r="J44" s="315" t="s">
        <v>515</v>
      </c>
      <c r="K44" s="315">
        <v>2</v>
      </c>
      <c r="L44" s="476">
        <v>65</v>
      </c>
      <c r="M44" s="53"/>
    </row>
    <row r="45" spans="1:13" x14ac:dyDescent="0.2">
      <c r="A45" s="383">
        <v>66</v>
      </c>
      <c r="B45" s="61" t="s">
        <v>69</v>
      </c>
      <c r="C45" s="319">
        <v>24</v>
      </c>
      <c r="D45" s="315">
        <v>8</v>
      </c>
      <c r="E45" s="315">
        <v>27</v>
      </c>
      <c r="F45" s="315">
        <v>35</v>
      </c>
      <c r="G45" s="315">
        <v>12</v>
      </c>
      <c r="H45" s="315">
        <v>11</v>
      </c>
      <c r="I45" s="315">
        <v>19</v>
      </c>
      <c r="J45" s="315">
        <v>30</v>
      </c>
      <c r="K45" s="315">
        <v>6</v>
      </c>
      <c r="L45" s="476">
        <v>66</v>
      </c>
      <c r="M45" s="53"/>
    </row>
    <row r="46" spans="1:13" x14ac:dyDescent="0.2">
      <c r="A46" s="383">
        <v>71</v>
      </c>
      <c r="B46" s="61" t="s">
        <v>70</v>
      </c>
      <c r="C46" s="319">
        <v>36</v>
      </c>
      <c r="D46" s="315">
        <v>1</v>
      </c>
      <c r="E46" s="315">
        <v>2</v>
      </c>
      <c r="F46" s="315">
        <v>7</v>
      </c>
      <c r="G46" s="315">
        <v>12</v>
      </c>
      <c r="H46" s="315" t="s">
        <v>515</v>
      </c>
      <c r="I46" s="315">
        <v>2</v>
      </c>
      <c r="J46" s="315">
        <v>3</v>
      </c>
      <c r="K46" s="315">
        <v>31</v>
      </c>
      <c r="L46" s="476">
        <v>71</v>
      </c>
      <c r="M46" s="53"/>
    </row>
    <row r="47" spans="1:13" x14ac:dyDescent="0.2">
      <c r="A47" s="383">
        <v>72</v>
      </c>
      <c r="B47" s="61" t="s">
        <v>71</v>
      </c>
      <c r="C47" s="319">
        <v>20</v>
      </c>
      <c r="D47" s="315">
        <v>25</v>
      </c>
      <c r="E47" s="315">
        <v>6</v>
      </c>
      <c r="F47" s="315">
        <v>12</v>
      </c>
      <c r="G47" s="315">
        <v>16</v>
      </c>
      <c r="H47" s="315">
        <v>4</v>
      </c>
      <c r="I47" s="315">
        <v>19</v>
      </c>
      <c r="J47" s="315">
        <v>14</v>
      </c>
      <c r="K47" s="315">
        <v>14</v>
      </c>
      <c r="L47" s="476">
        <v>72</v>
      </c>
      <c r="M47" s="53"/>
    </row>
    <row r="48" spans="1:13" x14ac:dyDescent="0.2">
      <c r="A48" s="383">
        <v>81</v>
      </c>
      <c r="B48" s="61" t="s">
        <v>5</v>
      </c>
      <c r="C48" s="319">
        <v>3</v>
      </c>
      <c r="D48" s="315">
        <v>15</v>
      </c>
      <c r="E48" s="315">
        <v>8</v>
      </c>
      <c r="F48" s="315">
        <v>2</v>
      </c>
      <c r="G48" s="315">
        <v>11</v>
      </c>
      <c r="H48" s="315">
        <v>1</v>
      </c>
      <c r="I48" s="315">
        <v>13</v>
      </c>
      <c r="J48" s="315">
        <v>23</v>
      </c>
      <c r="K48" s="315">
        <v>35</v>
      </c>
      <c r="L48" s="476">
        <v>81</v>
      </c>
      <c r="M48" s="53"/>
    </row>
    <row r="49" spans="1:13" x14ac:dyDescent="0.2">
      <c r="A49" s="383">
        <v>82</v>
      </c>
      <c r="B49" s="61" t="s">
        <v>72</v>
      </c>
      <c r="C49" s="319">
        <v>9</v>
      </c>
      <c r="D49" s="315">
        <v>25</v>
      </c>
      <c r="E49" s="315">
        <v>1</v>
      </c>
      <c r="F49" s="315">
        <v>3</v>
      </c>
      <c r="G49" s="315">
        <v>6</v>
      </c>
      <c r="H49" s="315">
        <v>25</v>
      </c>
      <c r="I49" s="315">
        <v>4</v>
      </c>
      <c r="J49" s="315">
        <v>42</v>
      </c>
      <c r="K49" s="315">
        <v>23</v>
      </c>
      <c r="L49" s="476">
        <v>82</v>
      </c>
      <c r="M49" s="53"/>
    </row>
    <row r="50" spans="1:13" x14ac:dyDescent="0.2">
      <c r="A50" s="383">
        <v>83</v>
      </c>
      <c r="B50" s="61" t="s">
        <v>73</v>
      </c>
      <c r="C50" s="319">
        <v>6</v>
      </c>
      <c r="D50" s="315" t="s">
        <v>515</v>
      </c>
      <c r="E50" s="315">
        <v>1</v>
      </c>
      <c r="F50" s="315" t="s">
        <v>515</v>
      </c>
      <c r="G50" s="315">
        <v>1</v>
      </c>
      <c r="H50" s="315" t="s">
        <v>515</v>
      </c>
      <c r="I50" s="315">
        <v>3</v>
      </c>
      <c r="J50" s="315" t="s">
        <v>515</v>
      </c>
      <c r="K50" s="315">
        <v>0</v>
      </c>
      <c r="L50" s="476">
        <v>83</v>
      </c>
      <c r="M50" s="53"/>
    </row>
    <row r="51" spans="1:13" x14ac:dyDescent="0.2">
      <c r="A51" s="383">
        <v>91</v>
      </c>
      <c r="B51" s="61" t="s">
        <v>74</v>
      </c>
      <c r="C51" s="319" t="s">
        <v>515</v>
      </c>
      <c r="D51" s="315">
        <v>1</v>
      </c>
      <c r="E51" s="315">
        <v>13</v>
      </c>
      <c r="F51" s="315">
        <v>6</v>
      </c>
      <c r="G51" s="315">
        <v>11</v>
      </c>
      <c r="H51" s="315">
        <v>6</v>
      </c>
      <c r="I51" s="315">
        <v>16</v>
      </c>
      <c r="J51" s="315">
        <v>6</v>
      </c>
      <c r="K51" s="315">
        <v>8</v>
      </c>
      <c r="L51" s="476">
        <v>91</v>
      </c>
      <c r="M51" s="53"/>
    </row>
    <row r="52" spans="1:13" x14ac:dyDescent="0.2">
      <c r="A52" s="383">
        <v>92</v>
      </c>
      <c r="B52" s="61" t="s">
        <v>75</v>
      </c>
      <c r="C52" s="319" t="s">
        <v>515</v>
      </c>
      <c r="D52" s="315" t="s">
        <v>515</v>
      </c>
      <c r="E52" s="315" t="s">
        <v>515</v>
      </c>
      <c r="F52" s="315" t="s">
        <v>515</v>
      </c>
      <c r="G52" s="315">
        <v>56</v>
      </c>
      <c r="H52" s="315">
        <v>0</v>
      </c>
      <c r="I52" s="315">
        <v>1</v>
      </c>
      <c r="J52" s="315">
        <v>0</v>
      </c>
      <c r="K52" s="315">
        <v>0</v>
      </c>
      <c r="L52" s="476">
        <v>92</v>
      </c>
      <c r="M52" s="53"/>
    </row>
    <row r="53" spans="1:13" x14ac:dyDescent="0.2">
      <c r="A53" s="383">
        <v>93</v>
      </c>
      <c r="B53" s="61" t="s">
        <v>76</v>
      </c>
      <c r="C53" s="319">
        <v>9</v>
      </c>
      <c r="D53" s="315">
        <v>5</v>
      </c>
      <c r="E53" s="315">
        <v>3</v>
      </c>
      <c r="F53" s="315">
        <v>11</v>
      </c>
      <c r="G53" s="315">
        <v>5</v>
      </c>
      <c r="H53" s="315">
        <v>0</v>
      </c>
      <c r="I53" s="315">
        <v>3</v>
      </c>
      <c r="J53" s="315">
        <v>8</v>
      </c>
      <c r="K53" s="315">
        <v>10</v>
      </c>
      <c r="L53" s="476">
        <v>93</v>
      </c>
      <c r="M53" s="53"/>
    </row>
    <row r="54" spans="1:13" x14ac:dyDescent="0.2">
      <c r="A54" s="383">
        <v>94</v>
      </c>
      <c r="B54" s="61" t="s">
        <v>77</v>
      </c>
      <c r="C54" s="319">
        <v>8</v>
      </c>
      <c r="D54" s="315">
        <v>6</v>
      </c>
      <c r="E54" s="315">
        <v>12</v>
      </c>
      <c r="F54" s="315">
        <v>2</v>
      </c>
      <c r="G54" s="315">
        <v>27</v>
      </c>
      <c r="H54" s="315">
        <v>7</v>
      </c>
      <c r="I54" s="315">
        <v>12</v>
      </c>
      <c r="J54" s="315">
        <v>7</v>
      </c>
      <c r="K54" s="315">
        <v>4</v>
      </c>
      <c r="L54" s="476">
        <v>94</v>
      </c>
      <c r="M54" s="53"/>
    </row>
    <row r="55" spans="1:13" x14ac:dyDescent="0.2">
      <c r="A55" s="383">
        <v>101</v>
      </c>
      <c r="B55" s="61" t="s">
        <v>78</v>
      </c>
      <c r="C55" s="319">
        <v>12</v>
      </c>
      <c r="D55" s="315">
        <v>42</v>
      </c>
      <c r="E55" s="315">
        <v>30</v>
      </c>
      <c r="F55" s="315">
        <v>4</v>
      </c>
      <c r="G55" s="315">
        <v>66</v>
      </c>
      <c r="H55" s="315">
        <v>40</v>
      </c>
      <c r="I55" s="315">
        <v>9</v>
      </c>
      <c r="J55" s="315">
        <v>21</v>
      </c>
      <c r="K55" s="315">
        <v>19</v>
      </c>
      <c r="L55" s="476">
        <v>101</v>
      </c>
      <c r="M55" s="53"/>
    </row>
    <row r="56" spans="1:13" x14ac:dyDescent="0.2">
      <c r="A56" s="383">
        <v>102</v>
      </c>
      <c r="B56" s="61" t="s">
        <v>79</v>
      </c>
      <c r="C56" s="319" t="s">
        <v>515</v>
      </c>
      <c r="D56" s="315" t="s">
        <v>515</v>
      </c>
      <c r="E56" s="315" t="s">
        <v>515</v>
      </c>
      <c r="F56" s="315" t="s">
        <v>515</v>
      </c>
      <c r="G56" s="315">
        <v>2</v>
      </c>
      <c r="H56" s="315">
        <v>2</v>
      </c>
      <c r="I56" s="315">
        <v>4</v>
      </c>
      <c r="J56" s="315">
        <v>1</v>
      </c>
      <c r="K56" s="315" t="s">
        <v>515</v>
      </c>
      <c r="L56" s="476">
        <v>102</v>
      </c>
      <c r="M56" s="53"/>
    </row>
    <row r="57" spans="1:13" x14ac:dyDescent="0.2">
      <c r="A57" s="383">
        <v>103</v>
      </c>
      <c r="B57" s="61" t="s">
        <v>80</v>
      </c>
      <c r="C57" s="319">
        <v>1</v>
      </c>
      <c r="D57" s="315">
        <v>2</v>
      </c>
      <c r="E57" s="315">
        <v>3</v>
      </c>
      <c r="F57" s="315">
        <v>3</v>
      </c>
      <c r="G57" s="315">
        <v>4</v>
      </c>
      <c r="H57" s="315">
        <v>22</v>
      </c>
      <c r="I57" s="315">
        <v>53</v>
      </c>
      <c r="J57" s="315">
        <v>33</v>
      </c>
      <c r="K57" s="315">
        <v>10</v>
      </c>
      <c r="L57" s="476">
        <v>103</v>
      </c>
      <c r="M57" s="53"/>
    </row>
    <row r="58" spans="1:13" x14ac:dyDescent="0.2">
      <c r="A58" s="383">
        <v>105</v>
      </c>
      <c r="B58" s="61" t="s">
        <v>81</v>
      </c>
      <c r="C58" s="319" t="s">
        <v>515</v>
      </c>
      <c r="D58" s="315">
        <v>3</v>
      </c>
      <c r="E58" s="315">
        <v>5</v>
      </c>
      <c r="F58" s="315">
        <v>2</v>
      </c>
      <c r="G58" s="315">
        <v>9</v>
      </c>
      <c r="H58" s="315">
        <v>9</v>
      </c>
      <c r="I58" s="315">
        <v>1</v>
      </c>
      <c r="J58" s="315">
        <v>1</v>
      </c>
      <c r="K58" s="315">
        <v>2</v>
      </c>
      <c r="L58" s="476">
        <v>105</v>
      </c>
      <c r="M58" s="53"/>
    </row>
    <row r="59" spans="1:13" x14ac:dyDescent="0.2">
      <c r="A59" s="383">
        <v>106</v>
      </c>
      <c r="B59" s="61" t="s">
        <v>82</v>
      </c>
      <c r="C59" s="319">
        <v>5</v>
      </c>
      <c r="D59" s="315">
        <v>17</v>
      </c>
      <c r="E59" s="315">
        <v>7</v>
      </c>
      <c r="F59" s="315">
        <v>6</v>
      </c>
      <c r="G59" s="315">
        <v>1</v>
      </c>
      <c r="H59" s="315">
        <v>4</v>
      </c>
      <c r="I59" s="315">
        <v>11</v>
      </c>
      <c r="J59" s="315">
        <v>9</v>
      </c>
      <c r="K59" s="315">
        <v>3</v>
      </c>
      <c r="L59" s="476">
        <v>106</v>
      </c>
      <c r="M59" s="53"/>
    </row>
    <row r="60" spans="1:13" x14ac:dyDescent="0.2">
      <c r="A60" s="383">
        <v>107</v>
      </c>
      <c r="B60" s="61" t="s">
        <v>83</v>
      </c>
      <c r="C60" s="319">
        <v>1</v>
      </c>
      <c r="D60" s="315">
        <v>16</v>
      </c>
      <c r="E60" s="315">
        <v>10</v>
      </c>
      <c r="F60" s="315">
        <v>3</v>
      </c>
      <c r="G60" s="315">
        <v>23</v>
      </c>
      <c r="H60" s="315">
        <v>27</v>
      </c>
      <c r="I60" s="315">
        <v>52</v>
      </c>
      <c r="J60" s="315">
        <v>6</v>
      </c>
      <c r="K60" s="315">
        <v>10</v>
      </c>
      <c r="L60" s="476">
        <v>107</v>
      </c>
      <c r="M60" s="53"/>
    </row>
    <row r="61" spans="1:13" x14ac:dyDescent="0.2">
      <c r="A61" s="383">
        <v>108</v>
      </c>
      <c r="B61" s="61" t="s">
        <v>84</v>
      </c>
      <c r="C61" s="319">
        <v>1</v>
      </c>
      <c r="D61" s="315">
        <v>2</v>
      </c>
      <c r="E61" s="315">
        <v>2</v>
      </c>
      <c r="F61" s="315">
        <v>7</v>
      </c>
      <c r="G61" s="315" t="s">
        <v>515</v>
      </c>
      <c r="H61" s="315">
        <v>0</v>
      </c>
      <c r="I61" s="315">
        <v>6</v>
      </c>
      <c r="J61" s="315">
        <v>5</v>
      </c>
      <c r="K61" s="315">
        <v>15</v>
      </c>
      <c r="L61" s="476">
        <v>108</v>
      </c>
      <c r="M61" s="53"/>
    </row>
    <row r="62" spans="1:13" x14ac:dyDescent="0.2">
      <c r="A62" s="383">
        <v>109</v>
      </c>
      <c r="B62" s="61" t="s">
        <v>145</v>
      </c>
      <c r="C62" s="319">
        <v>4</v>
      </c>
      <c r="D62" s="315">
        <v>14</v>
      </c>
      <c r="E62" s="315">
        <v>6</v>
      </c>
      <c r="F62" s="315" t="s">
        <v>515</v>
      </c>
      <c r="G62" s="315">
        <v>1</v>
      </c>
      <c r="H62" s="315">
        <v>10</v>
      </c>
      <c r="I62" s="315" t="s">
        <v>515</v>
      </c>
      <c r="J62" s="315">
        <v>2</v>
      </c>
      <c r="K62" s="315">
        <v>15</v>
      </c>
      <c r="L62" s="476">
        <v>109</v>
      </c>
      <c r="M62" s="53"/>
    </row>
    <row r="63" spans="1:13" x14ac:dyDescent="0.2">
      <c r="A63" s="383">
        <v>111</v>
      </c>
      <c r="B63" s="61" t="s">
        <v>85</v>
      </c>
      <c r="C63" s="320">
        <v>114</v>
      </c>
      <c r="D63" s="316">
        <v>60</v>
      </c>
      <c r="E63" s="316">
        <v>73</v>
      </c>
      <c r="F63" s="316">
        <v>181</v>
      </c>
      <c r="G63" s="316">
        <v>9</v>
      </c>
      <c r="H63" s="316">
        <v>2</v>
      </c>
      <c r="I63" s="316">
        <v>23</v>
      </c>
      <c r="J63" s="316">
        <v>1</v>
      </c>
      <c r="K63" s="316" t="s">
        <v>515</v>
      </c>
      <c r="L63" s="476">
        <v>111</v>
      </c>
      <c r="M63" s="53"/>
    </row>
    <row r="64" spans="1:13" x14ac:dyDescent="0.2">
      <c r="A64" s="383">
        <v>112</v>
      </c>
      <c r="B64" s="61" t="s">
        <v>86</v>
      </c>
      <c r="C64" s="320">
        <v>47</v>
      </c>
      <c r="D64" s="316">
        <v>35</v>
      </c>
      <c r="E64" s="316">
        <v>8</v>
      </c>
      <c r="F64" s="316">
        <v>35</v>
      </c>
      <c r="G64" s="316">
        <v>62</v>
      </c>
      <c r="H64" s="316">
        <v>98</v>
      </c>
      <c r="I64" s="316">
        <v>119</v>
      </c>
      <c r="J64" s="316">
        <v>32</v>
      </c>
      <c r="K64" s="316">
        <v>144</v>
      </c>
      <c r="L64" s="476">
        <v>112</v>
      </c>
      <c r="M64" s="53"/>
    </row>
    <row r="65" spans="1:13" x14ac:dyDescent="0.2">
      <c r="A65" s="383">
        <v>113</v>
      </c>
      <c r="B65" s="61" t="s">
        <v>87</v>
      </c>
      <c r="C65" s="320">
        <v>89</v>
      </c>
      <c r="D65" s="316">
        <v>8</v>
      </c>
      <c r="E65" s="316" t="s">
        <v>515</v>
      </c>
      <c r="F65" s="316">
        <v>13</v>
      </c>
      <c r="G65" s="316">
        <v>1</v>
      </c>
      <c r="H65" s="316">
        <v>27</v>
      </c>
      <c r="I65" s="316">
        <v>0</v>
      </c>
      <c r="J65" s="316">
        <v>0</v>
      </c>
      <c r="K65" s="316" t="s">
        <v>515</v>
      </c>
      <c r="L65" s="476">
        <v>113</v>
      </c>
      <c r="M65" s="53"/>
    </row>
    <row r="66" spans="1:13" x14ac:dyDescent="0.2">
      <c r="A66" s="383">
        <v>121</v>
      </c>
      <c r="B66" s="61" t="s">
        <v>61</v>
      </c>
      <c r="C66" s="319">
        <v>10</v>
      </c>
      <c r="D66" s="315">
        <v>45</v>
      </c>
      <c r="E66" s="315">
        <v>9</v>
      </c>
      <c r="F66" s="315">
        <v>20</v>
      </c>
      <c r="G66" s="315">
        <v>28</v>
      </c>
      <c r="H66" s="315">
        <v>21</v>
      </c>
      <c r="I66" s="315">
        <v>13</v>
      </c>
      <c r="J66" s="315">
        <v>16</v>
      </c>
      <c r="K66" s="315">
        <v>24</v>
      </c>
      <c r="L66" s="476">
        <v>121</v>
      </c>
      <c r="M66" s="53"/>
    </row>
    <row r="67" spans="1:13" x14ac:dyDescent="0.2">
      <c r="A67" s="383">
        <v>122</v>
      </c>
      <c r="B67" s="61" t="s">
        <v>62</v>
      </c>
      <c r="C67" s="319">
        <v>24</v>
      </c>
      <c r="D67" s="315">
        <v>8</v>
      </c>
      <c r="E67" s="315">
        <v>45</v>
      </c>
      <c r="F67" s="315">
        <v>19</v>
      </c>
      <c r="G67" s="315">
        <v>96</v>
      </c>
      <c r="H67" s="315">
        <v>33</v>
      </c>
      <c r="I67" s="315">
        <v>26</v>
      </c>
      <c r="J67" s="315">
        <v>28</v>
      </c>
      <c r="K67" s="315">
        <v>22</v>
      </c>
      <c r="L67" s="476">
        <v>122</v>
      </c>
      <c r="M67" s="53"/>
    </row>
    <row r="68" spans="1:13" x14ac:dyDescent="0.2">
      <c r="A68" s="383">
        <v>123</v>
      </c>
      <c r="B68" s="61" t="s">
        <v>63</v>
      </c>
      <c r="C68" s="319">
        <v>8</v>
      </c>
      <c r="D68" s="315">
        <v>12</v>
      </c>
      <c r="E68" s="315">
        <v>22</v>
      </c>
      <c r="F68" s="315">
        <v>14</v>
      </c>
      <c r="G68" s="315">
        <v>30</v>
      </c>
      <c r="H68" s="315">
        <v>7</v>
      </c>
      <c r="I68" s="315">
        <v>18</v>
      </c>
      <c r="J68" s="315">
        <v>36</v>
      </c>
      <c r="K68" s="315">
        <v>31</v>
      </c>
      <c r="L68" s="476">
        <v>123</v>
      </c>
      <c r="M68" s="53"/>
    </row>
    <row r="69" spans="1:13" ht="12" customHeight="1" x14ac:dyDescent="0.2">
      <c r="A69" s="383"/>
      <c r="B69" s="61"/>
      <c r="C69" s="315"/>
      <c r="D69" s="315"/>
      <c r="E69" s="315"/>
      <c r="F69" s="315"/>
      <c r="G69" s="315"/>
      <c r="H69" s="315"/>
      <c r="I69" s="315"/>
      <c r="J69" s="315"/>
      <c r="K69" s="315"/>
      <c r="L69" s="383"/>
      <c r="M69" s="53"/>
    </row>
    <row r="70" spans="1:13" x14ac:dyDescent="0.2">
      <c r="A70" s="472">
        <v>1</v>
      </c>
      <c r="B70" s="456" t="s">
        <v>2</v>
      </c>
      <c r="C70" s="319">
        <v>26</v>
      </c>
      <c r="D70" s="315">
        <v>33</v>
      </c>
      <c r="E70" s="315">
        <v>85</v>
      </c>
      <c r="F70" s="315">
        <v>58</v>
      </c>
      <c r="G70" s="315">
        <v>300</v>
      </c>
      <c r="H70" s="315">
        <v>297</v>
      </c>
      <c r="I70" s="315">
        <v>73</v>
      </c>
      <c r="J70" s="315">
        <v>52</v>
      </c>
      <c r="K70" s="315">
        <v>116</v>
      </c>
      <c r="L70" s="477">
        <v>1</v>
      </c>
      <c r="M70" s="53"/>
    </row>
    <row r="71" spans="1:13" x14ac:dyDescent="0.2">
      <c r="A71" s="472">
        <v>2</v>
      </c>
      <c r="B71" s="456" t="s">
        <v>6</v>
      </c>
      <c r="C71" s="319">
        <v>19</v>
      </c>
      <c r="D71" s="315">
        <v>23</v>
      </c>
      <c r="E71" s="315">
        <v>20</v>
      </c>
      <c r="F71" s="315">
        <v>97</v>
      </c>
      <c r="G71" s="315">
        <v>29</v>
      </c>
      <c r="H71" s="315">
        <v>25</v>
      </c>
      <c r="I71" s="315">
        <v>116</v>
      </c>
      <c r="J71" s="315">
        <v>25</v>
      </c>
      <c r="K71" s="315">
        <v>72</v>
      </c>
      <c r="L71" s="477">
        <v>2</v>
      </c>
      <c r="M71" s="53"/>
    </row>
    <row r="72" spans="1:13" x14ac:dyDescent="0.2">
      <c r="A72" s="472">
        <v>3</v>
      </c>
      <c r="B72" s="456" t="s">
        <v>10</v>
      </c>
      <c r="C72" s="319">
        <v>108</v>
      </c>
      <c r="D72" s="315">
        <v>175</v>
      </c>
      <c r="E72" s="315">
        <v>181</v>
      </c>
      <c r="F72" s="315">
        <v>189</v>
      </c>
      <c r="G72" s="315">
        <v>153</v>
      </c>
      <c r="H72" s="315">
        <v>143</v>
      </c>
      <c r="I72" s="315">
        <v>409</v>
      </c>
      <c r="J72" s="315">
        <v>398</v>
      </c>
      <c r="K72" s="315">
        <v>192</v>
      </c>
      <c r="L72" s="477">
        <v>3</v>
      </c>
      <c r="M72" s="53"/>
    </row>
    <row r="73" spans="1:13" x14ac:dyDescent="0.2">
      <c r="A73" s="472">
        <v>4</v>
      </c>
      <c r="B73" s="456" t="s">
        <v>3</v>
      </c>
      <c r="C73" s="319">
        <v>12</v>
      </c>
      <c r="D73" s="315">
        <v>145</v>
      </c>
      <c r="E73" s="315">
        <v>163</v>
      </c>
      <c r="F73" s="315">
        <v>412</v>
      </c>
      <c r="G73" s="315">
        <v>403</v>
      </c>
      <c r="H73" s="315">
        <v>155</v>
      </c>
      <c r="I73" s="315">
        <v>193</v>
      </c>
      <c r="J73" s="315">
        <v>75</v>
      </c>
      <c r="K73" s="315">
        <v>196</v>
      </c>
      <c r="L73" s="477">
        <v>4</v>
      </c>
      <c r="M73" s="53"/>
    </row>
    <row r="74" spans="1:13" x14ac:dyDescent="0.2">
      <c r="A74" s="472">
        <v>5</v>
      </c>
      <c r="B74" s="456" t="s">
        <v>7</v>
      </c>
      <c r="C74" s="319">
        <v>93</v>
      </c>
      <c r="D74" s="315">
        <v>32</v>
      </c>
      <c r="E74" s="315">
        <v>111</v>
      </c>
      <c r="F74" s="315">
        <v>26</v>
      </c>
      <c r="G74" s="315">
        <v>79</v>
      </c>
      <c r="H74" s="315">
        <v>46</v>
      </c>
      <c r="I74" s="315">
        <v>81</v>
      </c>
      <c r="J74" s="315">
        <v>89</v>
      </c>
      <c r="K74" s="315">
        <v>85</v>
      </c>
      <c r="L74" s="477">
        <v>5</v>
      </c>
      <c r="M74" s="53"/>
    </row>
    <row r="75" spans="1:13" x14ac:dyDescent="0.2">
      <c r="A75" s="472">
        <v>6</v>
      </c>
      <c r="B75" s="456" t="s">
        <v>11</v>
      </c>
      <c r="C75" s="319">
        <v>57</v>
      </c>
      <c r="D75" s="315">
        <v>28</v>
      </c>
      <c r="E75" s="315">
        <v>55</v>
      </c>
      <c r="F75" s="315">
        <v>76</v>
      </c>
      <c r="G75" s="315">
        <v>36</v>
      </c>
      <c r="H75" s="315">
        <v>39</v>
      </c>
      <c r="I75" s="315">
        <v>93</v>
      </c>
      <c r="J75" s="315">
        <v>87</v>
      </c>
      <c r="K75" s="315">
        <v>46</v>
      </c>
      <c r="L75" s="477">
        <v>6</v>
      </c>
      <c r="M75" s="53"/>
    </row>
    <row r="76" spans="1:13" x14ac:dyDescent="0.2">
      <c r="A76" s="472">
        <v>7</v>
      </c>
      <c r="B76" s="456" t="s">
        <v>4</v>
      </c>
      <c r="C76" s="319">
        <v>56</v>
      </c>
      <c r="D76" s="315">
        <v>26</v>
      </c>
      <c r="E76" s="315">
        <v>8</v>
      </c>
      <c r="F76" s="315">
        <v>19</v>
      </c>
      <c r="G76" s="315">
        <v>28</v>
      </c>
      <c r="H76" s="315">
        <v>4</v>
      </c>
      <c r="I76" s="315">
        <v>21</v>
      </c>
      <c r="J76" s="315">
        <v>17</v>
      </c>
      <c r="K76" s="315">
        <v>45</v>
      </c>
      <c r="L76" s="477">
        <v>7</v>
      </c>
      <c r="M76" s="53"/>
    </row>
    <row r="77" spans="1:13" x14ac:dyDescent="0.2">
      <c r="A77" s="472">
        <v>8</v>
      </c>
      <c r="B77" s="456" t="s">
        <v>5</v>
      </c>
      <c r="C77" s="319">
        <v>18</v>
      </c>
      <c r="D77" s="315">
        <v>40</v>
      </c>
      <c r="E77" s="315">
        <v>10</v>
      </c>
      <c r="F77" s="315">
        <v>5</v>
      </c>
      <c r="G77" s="315">
        <v>18</v>
      </c>
      <c r="H77" s="315">
        <v>26</v>
      </c>
      <c r="I77" s="315">
        <v>20</v>
      </c>
      <c r="J77" s="315">
        <v>65</v>
      </c>
      <c r="K77" s="315">
        <v>58</v>
      </c>
      <c r="L77" s="477">
        <v>8</v>
      </c>
      <c r="M77" s="53"/>
    </row>
    <row r="78" spans="1:13" x14ac:dyDescent="0.2">
      <c r="A78" s="472">
        <v>9</v>
      </c>
      <c r="B78" s="456" t="s">
        <v>8</v>
      </c>
      <c r="C78" s="319">
        <v>17</v>
      </c>
      <c r="D78" s="315">
        <v>12</v>
      </c>
      <c r="E78" s="315">
        <v>28</v>
      </c>
      <c r="F78" s="315">
        <v>19</v>
      </c>
      <c r="G78" s="315">
        <v>99</v>
      </c>
      <c r="H78" s="315">
        <v>13</v>
      </c>
      <c r="I78" s="315">
        <v>32</v>
      </c>
      <c r="J78" s="315">
        <v>21</v>
      </c>
      <c r="K78" s="315">
        <v>22</v>
      </c>
      <c r="L78" s="477">
        <v>9</v>
      </c>
      <c r="M78" s="53"/>
    </row>
    <row r="79" spans="1:13" x14ac:dyDescent="0.2">
      <c r="A79" s="472">
        <v>10</v>
      </c>
      <c r="B79" s="456" t="s">
        <v>9</v>
      </c>
      <c r="C79" s="319">
        <v>24</v>
      </c>
      <c r="D79" s="315">
        <v>96</v>
      </c>
      <c r="E79" s="315">
        <v>63</v>
      </c>
      <c r="F79" s="315">
        <v>25</v>
      </c>
      <c r="G79" s="315">
        <v>106</v>
      </c>
      <c r="H79" s="315">
        <v>114</v>
      </c>
      <c r="I79" s="315">
        <v>136</v>
      </c>
      <c r="J79" s="315">
        <v>78</v>
      </c>
      <c r="K79" s="315">
        <v>74</v>
      </c>
      <c r="L79" s="477">
        <v>10</v>
      </c>
      <c r="M79" s="53"/>
    </row>
    <row r="80" spans="1:13" x14ac:dyDescent="0.2">
      <c r="A80" s="472">
        <v>11</v>
      </c>
      <c r="B80" s="456" t="s">
        <v>19</v>
      </c>
      <c r="C80" s="319">
        <v>250</v>
      </c>
      <c r="D80" s="315">
        <v>103</v>
      </c>
      <c r="E80" s="315">
        <v>81</v>
      </c>
      <c r="F80" s="315">
        <v>229</v>
      </c>
      <c r="G80" s="315">
        <v>72</v>
      </c>
      <c r="H80" s="315">
        <v>127</v>
      </c>
      <c r="I80" s="315">
        <v>142</v>
      </c>
      <c r="J80" s="315">
        <v>33</v>
      </c>
      <c r="K80" s="315">
        <v>144</v>
      </c>
      <c r="L80" s="477">
        <v>11</v>
      </c>
      <c r="M80" s="53"/>
    </row>
    <row r="81" spans="1:13" x14ac:dyDescent="0.2">
      <c r="A81" s="472">
        <v>12</v>
      </c>
      <c r="B81" s="456" t="s">
        <v>165</v>
      </c>
      <c r="C81" s="319">
        <v>42</v>
      </c>
      <c r="D81" s="315">
        <v>65</v>
      </c>
      <c r="E81" s="315">
        <v>76</v>
      </c>
      <c r="F81" s="315">
        <v>53</v>
      </c>
      <c r="G81" s="315">
        <v>154</v>
      </c>
      <c r="H81" s="315">
        <v>61</v>
      </c>
      <c r="I81" s="315">
        <v>57</v>
      </c>
      <c r="J81" s="315">
        <v>80</v>
      </c>
      <c r="K81" s="315">
        <v>77</v>
      </c>
      <c r="L81" s="477">
        <v>12</v>
      </c>
      <c r="M81" s="53"/>
    </row>
    <row r="82" spans="1:13" ht="12" customHeight="1" x14ac:dyDescent="0.2">
      <c r="A82" s="472"/>
      <c r="B82" s="456"/>
      <c r="C82" s="492"/>
      <c r="D82" s="492"/>
      <c r="E82" s="492"/>
      <c r="F82" s="492"/>
      <c r="G82" s="492"/>
      <c r="H82" s="492"/>
      <c r="I82" s="492"/>
      <c r="J82" s="492"/>
      <c r="K82" s="492"/>
      <c r="L82" s="472"/>
      <c r="M82" s="53"/>
    </row>
    <row r="83" spans="1:13" x14ac:dyDescent="0.2">
      <c r="A83" s="383"/>
      <c r="B83" s="456" t="s">
        <v>20</v>
      </c>
      <c r="C83" s="491">
        <f t="shared" ref="C83:G83" si="1">SUM(C70:C82)</f>
        <v>722</v>
      </c>
      <c r="D83" s="492">
        <f t="shared" si="1"/>
        <v>778</v>
      </c>
      <c r="E83" s="492">
        <f t="shared" si="1"/>
        <v>881</v>
      </c>
      <c r="F83" s="492">
        <f t="shared" si="1"/>
        <v>1208</v>
      </c>
      <c r="G83" s="492">
        <f t="shared" si="1"/>
        <v>1477</v>
      </c>
      <c r="H83" s="492">
        <v>1477</v>
      </c>
      <c r="I83" s="492">
        <v>1050</v>
      </c>
      <c r="J83" s="492">
        <v>1382</v>
      </c>
      <c r="K83" s="492">
        <v>1020</v>
      </c>
      <c r="L83" s="476"/>
      <c r="M83" s="53"/>
    </row>
    <row r="84" spans="1:13" ht="15" x14ac:dyDescent="0.2">
      <c r="A84" s="383"/>
      <c r="B84" s="456"/>
      <c r="C84" s="516"/>
      <c r="D84" s="516"/>
      <c r="E84" s="516"/>
      <c r="F84" s="516"/>
      <c r="G84" s="516"/>
      <c r="H84" s="516"/>
      <c r="I84" s="516"/>
      <c r="J84" s="516"/>
      <c r="K84" s="53"/>
      <c r="L84" s="53"/>
      <c r="M84" s="53"/>
    </row>
    <row r="85" spans="1:13" x14ac:dyDescent="0.2">
      <c r="A85" s="521" t="s">
        <v>107</v>
      </c>
      <c r="B85" s="522"/>
      <c r="C85" s="55"/>
      <c r="D85" s="55"/>
      <c r="E85" s="55"/>
      <c r="F85" s="55"/>
      <c r="G85" s="55"/>
      <c r="H85" s="55"/>
      <c r="I85" s="55"/>
      <c r="J85" s="55"/>
      <c r="K85" s="53"/>
      <c r="L85" s="53"/>
      <c r="M85" s="53"/>
    </row>
    <row r="86" spans="1:13" x14ac:dyDescent="0.2">
      <c r="A86" s="483"/>
      <c r="B86" s="484"/>
      <c r="C86" s="55"/>
      <c r="D86" s="55"/>
      <c r="E86" s="55"/>
      <c r="F86" s="72"/>
      <c r="G86" s="72"/>
      <c r="H86" s="72"/>
      <c r="I86" s="72"/>
      <c r="J86" s="72"/>
      <c r="K86" s="72"/>
      <c r="L86" s="53"/>
      <c r="M86" s="53"/>
    </row>
    <row r="87" spans="1:13" x14ac:dyDescent="0.2">
      <c r="A87" s="518"/>
      <c r="B87" s="519"/>
      <c r="C87" s="520"/>
      <c r="D87" s="520"/>
      <c r="E87" s="520"/>
      <c r="F87" s="55"/>
      <c r="G87" s="55"/>
      <c r="H87" s="55"/>
      <c r="I87" s="55"/>
      <c r="J87" s="55"/>
      <c r="K87" s="53"/>
      <c r="L87" s="53"/>
      <c r="M87" s="53"/>
    </row>
    <row r="88" spans="1:13" x14ac:dyDescent="0.2">
      <c r="A88" s="493" t="s">
        <v>298</v>
      </c>
      <c r="B88" s="517"/>
      <c r="C88" s="65"/>
      <c r="D88" s="65"/>
      <c r="K88" s="66" t="s">
        <v>301</v>
      </c>
      <c r="L88" s="53"/>
      <c r="M88" s="53"/>
    </row>
    <row r="89" spans="1:13" x14ac:dyDescent="0.2">
      <c r="A89" s="493"/>
      <c r="B89" s="517"/>
      <c r="C89" s="65"/>
      <c r="D89" s="65"/>
      <c r="E89" s="65"/>
      <c r="F89" s="65"/>
      <c r="G89" s="65"/>
      <c r="H89" s="65"/>
      <c r="I89" s="65"/>
      <c r="J89" s="65"/>
      <c r="K89" s="53"/>
      <c r="L89" s="53"/>
      <c r="M89" s="53"/>
    </row>
    <row r="90" spans="1:13" x14ac:dyDescent="0.2">
      <c r="A90" s="513"/>
      <c r="B90" s="514"/>
      <c r="C90" s="53"/>
      <c r="D90" s="53"/>
      <c r="E90" s="53"/>
      <c r="F90" s="53"/>
      <c r="G90" s="53"/>
      <c r="H90" s="53"/>
      <c r="I90" s="53"/>
      <c r="J90" s="53"/>
      <c r="K90" s="53"/>
      <c r="L90" s="53"/>
      <c r="M90" s="53"/>
    </row>
    <row r="91" spans="1:13" x14ac:dyDescent="0.2">
      <c r="A91" s="513"/>
      <c r="B91" s="514"/>
      <c r="C91" s="53"/>
      <c r="D91" s="53"/>
      <c r="E91" s="53"/>
      <c r="F91" s="53"/>
      <c r="G91" s="53"/>
      <c r="H91" s="53"/>
      <c r="I91" s="53"/>
      <c r="J91" s="53"/>
      <c r="K91" s="53"/>
      <c r="L91" s="53"/>
      <c r="M91" s="53"/>
    </row>
    <row r="92" spans="1:13" x14ac:dyDescent="0.2">
      <c r="A92" s="513"/>
      <c r="B92" s="514"/>
      <c r="C92" s="53"/>
      <c r="D92" s="53"/>
      <c r="E92" s="53"/>
      <c r="F92" s="53"/>
      <c r="G92" s="53"/>
      <c r="H92" s="53"/>
      <c r="I92" s="53"/>
      <c r="J92" s="53"/>
      <c r="K92" s="53"/>
      <c r="L92" s="53"/>
      <c r="M92" s="53"/>
    </row>
    <row r="93" spans="1:13" x14ac:dyDescent="0.2">
      <c r="A93" s="513"/>
      <c r="B93" s="514"/>
      <c r="C93" s="53"/>
      <c r="D93" s="53"/>
      <c r="E93" s="53"/>
      <c r="F93" s="53"/>
      <c r="G93" s="53"/>
      <c r="H93" s="53"/>
      <c r="I93" s="53"/>
      <c r="J93" s="53"/>
      <c r="K93" s="53"/>
      <c r="L93" s="53"/>
      <c r="M93" s="53"/>
    </row>
    <row r="94" spans="1:13" x14ac:dyDescent="0.2">
      <c r="A94" s="513"/>
      <c r="B94" s="514"/>
      <c r="C94" s="53"/>
      <c r="D94" s="53"/>
      <c r="E94" s="53"/>
      <c r="F94" s="53"/>
      <c r="G94" s="53"/>
      <c r="H94" s="53"/>
      <c r="I94" s="53"/>
      <c r="J94" s="53"/>
      <c r="K94" s="53"/>
      <c r="L94" s="53"/>
      <c r="M94" s="53"/>
    </row>
    <row r="95" spans="1:13" x14ac:dyDescent="0.2">
      <c r="A95" s="513"/>
      <c r="B95" s="514"/>
      <c r="C95" s="53"/>
      <c r="D95" s="53"/>
      <c r="E95" s="53"/>
      <c r="F95" s="53"/>
      <c r="G95" s="53"/>
      <c r="H95" s="53"/>
      <c r="I95" s="53"/>
      <c r="J95" s="53"/>
      <c r="K95" s="53"/>
      <c r="L95" s="53"/>
      <c r="M95" s="53"/>
    </row>
    <row r="96" spans="1:13" x14ac:dyDescent="0.2">
      <c r="A96" s="513"/>
      <c r="B96" s="514"/>
      <c r="C96" s="53"/>
      <c r="D96" s="53"/>
      <c r="E96" s="53"/>
      <c r="F96" s="53"/>
      <c r="G96" s="53"/>
      <c r="H96" s="53"/>
      <c r="I96" s="53"/>
      <c r="J96" s="53"/>
      <c r="K96" s="53"/>
      <c r="L96" s="53"/>
      <c r="M96" s="53"/>
    </row>
    <row r="97" spans="1:13" x14ac:dyDescent="0.2">
      <c r="A97" s="513"/>
      <c r="B97" s="514"/>
      <c r="C97" s="53"/>
      <c r="D97" s="53"/>
      <c r="E97" s="53"/>
      <c r="F97" s="53"/>
      <c r="G97" s="53"/>
      <c r="H97" s="53"/>
      <c r="I97" s="53"/>
      <c r="J97" s="53"/>
      <c r="K97" s="53"/>
      <c r="L97" s="53"/>
      <c r="M97" s="53"/>
    </row>
    <row r="98" spans="1:13" x14ac:dyDescent="0.2">
      <c r="A98" s="513"/>
      <c r="B98" s="514"/>
      <c r="C98" s="53"/>
      <c r="D98" s="53"/>
      <c r="E98" s="53"/>
      <c r="F98" s="53"/>
      <c r="G98" s="53"/>
      <c r="H98" s="53"/>
      <c r="I98" s="53"/>
      <c r="J98" s="53"/>
      <c r="K98" s="53"/>
      <c r="L98" s="53"/>
      <c r="M98" s="53"/>
    </row>
    <row r="99" spans="1:13" x14ac:dyDescent="0.2">
      <c r="A99" s="513"/>
      <c r="B99" s="514"/>
      <c r="C99" s="53"/>
      <c r="D99" s="53"/>
      <c r="E99" s="53"/>
      <c r="F99" s="53"/>
      <c r="G99" s="53"/>
      <c r="H99" s="53"/>
      <c r="I99" s="53"/>
      <c r="J99" s="53"/>
      <c r="K99" s="53"/>
      <c r="L99" s="53"/>
      <c r="M99" s="53"/>
    </row>
    <row r="100" spans="1:13" x14ac:dyDescent="0.2">
      <c r="A100" s="513"/>
      <c r="B100" s="514"/>
      <c r="C100" s="53"/>
      <c r="D100" s="53"/>
      <c r="E100" s="53"/>
      <c r="F100" s="53"/>
      <c r="G100" s="53"/>
      <c r="H100" s="53"/>
      <c r="I100" s="53"/>
      <c r="J100" s="53"/>
      <c r="K100" s="53"/>
      <c r="L100" s="53"/>
      <c r="M100" s="53"/>
    </row>
    <row r="101" spans="1:13" x14ac:dyDescent="0.2">
      <c r="A101" s="513"/>
      <c r="B101" s="514"/>
      <c r="C101" s="53"/>
      <c r="D101" s="53"/>
      <c r="E101" s="53"/>
      <c r="F101" s="53"/>
      <c r="G101" s="53"/>
      <c r="H101" s="53"/>
      <c r="I101" s="53"/>
      <c r="J101" s="53"/>
      <c r="K101" s="53"/>
      <c r="L101" s="53"/>
      <c r="M101" s="53"/>
    </row>
    <row r="102" spans="1:13" x14ac:dyDescent="0.2">
      <c r="A102" s="513"/>
      <c r="B102" s="514"/>
      <c r="C102" s="53"/>
      <c r="D102" s="53"/>
      <c r="E102" s="53"/>
      <c r="F102" s="53"/>
      <c r="G102" s="53"/>
      <c r="H102" s="53"/>
      <c r="I102" s="53"/>
      <c r="J102" s="53"/>
      <c r="K102" s="53"/>
      <c r="L102" s="53"/>
      <c r="M102" s="53"/>
    </row>
    <row r="103" spans="1:13" x14ac:dyDescent="0.2">
      <c r="A103" s="513"/>
      <c r="B103" s="514"/>
      <c r="C103" s="53"/>
      <c r="D103" s="53"/>
      <c r="E103" s="53"/>
      <c r="F103" s="53"/>
      <c r="G103" s="53"/>
      <c r="H103" s="53"/>
      <c r="I103" s="53"/>
      <c r="J103" s="53"/>
      <c r="K103" s="53"/>
      <c r="L103" s="53"/>
      <c r="M103" s="53"/>
    </row>
    <row r="104" spans="1:13" x14ac:dyDescent="0.2">
      <c r="A104" s="513"/>
      <c r="B104" s="514"/>
      <c r="C104" s="53"/>
      <c r="D104" s="53"/>
      <c r="E104" s="53"/>
      <c r="F104" s="53"/>
      <c r="G104" s="53"/>
      <c r="H104" s="53"/>
      <c r="I104" s="53"/>
      <c r="J104" s="53"/>
      <c r="K104" s="53"/>
      <c r="L104" s="53"/>
      <c r="M104" s="53"/>
    </row>
    <row r="105" spans="1:13" x14ac:dyDescent="0.2">
      <c r="A105" s="513"/>
      <c r="B105" s="514"/>
      <c r="C105" s="53"/>
      <c r="D105" s="53"/>
      <c r="E105" s="53"/>
      <c r="F105" s="53"/>
      <c r="G105" s="53"/>
      <c r="H105" s="53"/>
      <c r="I105" s="53"/>
      <c r="J105" s="53"/>
      <c r="K105" s="53"/>
      <c r="L105" s="53"/>
      <c r="M105" s="53"/>
    </row>
    <row r="106" spans="1:13" x14ac:dyDescent="0.2">
      <c r="A106" s="513"/>
      <c r="B106" s="514"/>
      <c r="C106" s="53"/>
      <c r="D106" s="53"/>
      <c r="E106" s="53"/>
      <c r="F106" s="53"/>
      <c r="G106" s="53"/>
      <c r="H106" s="53"/>
      <c r="I106" s="53"/>
      <c r="J106" s="53"/>
      <c r="K106" s="53"/>
      <c r="L106" s="53"/>
      <c r="M106" s="53"/>
    </row>
    <row r="107" spans="1:13" x14ac:dyDescent="0.2">
      <c r="A107" s="513"/>
      <c r="B107" s="514"/>
      <c r="C107" s="53"/>
      <c r="D107" s="53"/>
      <c r="E107" s="53"/>
      <c r="F107" s="53"/>
      <c r="G107" s="53"/>
      <c r="H107" s="53"/>
      <c r="I107" s="53"/>
      <c r="J107" s="53"/>
      <c r="K107" s="53"/>
      <c r="L107" s="53"/>
      <c r="M107" s="53"/>
    </row>
    <row r="108" spans="1:13" x14ac:dyDescent="0.2">
      <c r="A108" s="513"/>
      <c r="B108" s="514"/>
      <c r="C108" s="53"/>
      <c r="D108" s="53"/>
      <c r="E108" s="53"/>
      <c r="F108" s="53"/>
      <c r="G108" s="53"/>
      <c r="H108" s="53"/>
      <c r="I108" s="53"/>
      <c r="J108" s="53"/>
      <c r="K108" s="53"/>
      <c r="L108" s="53"/>
      <c r="M108" s="53"/>
    </row>
    <row r="109" spans="1:13" x14ac:dyDescent="0.2">
      <c r="A109" s="513"/>
      <c r="B109" s="514"/>
      <c r="C109" s="53"/>
      <c r="D109" s="53"/>
      <c r="E109" s="53"/>
      <c r="F109" s="53"/>
      <c r="G109" s="53"/>
      <c r="H109" s="53"/>
      <c r="I109" s="53"/>
      <c r="J109" s="53"/>
      <c r="K109" s="53"/>
      <c r="L109" s="53"/>
      <c r="M109" s="53"/>
    </row>
    <row r="110" spans="1:13" x14ac:dyDescent="0.2">
      <c r="A110" s="697"/>
      <c r="B110" s="698"/>
      <c r="C110" s="17"/>
      <c r="D110" s="17"/>
      <c r="E110" s="17"/>
      <c r="F110" s="17"/>
      <c r="G110" s="17"/>
      <c r="H110" s="17"/>
      <c r="I110" s="17"/>
      <c r="J110" s="17"/>
      <c r="K110" s="17"/>
      <c r="L110" s="17"/>
    </row>
    <row r="111" spans="1:13" x14ac:dyDescent="0.2">
      <c r="A111" s="697"/>
      <c r="B111" s="698"/>
      <c r="C111" s="17"/>
      <c r="D111" s="17"/>
      <c r="E111" s="17"/>
      <c r="F111" s="17"/>
      <c r="G111" s="17"/>
      <c r="H111" s="17"/>
      <c r="I111" s="17"/>
      <c r="J111" s="17"/>
      <c r="K111" s="17"/>
      <c r="L111" s="17"/>
    </row>
    <row r="112" spans="1:13" x14ac:dyDescent="0.2">
      <c r="A112" s="697"/>
      <c r="B112" s="698"/>
      <c r="C112" s="17"/>
      <c r="D112" s="17"/>
      <c r="E112" s="17"/>
      <c r="F112" s="17"/>
      <c r="G112" s="17"/>
      <c r="H112" s="17"/>
      <c r="I112" s="17"/>
      <c r="J112" s="17"/>
      <c r="K112" s="17"/>
      <c r="L112" s="17"/>
    </row>
    <row r="113" spans="1:12" x14ac:dyDescent="0.2">
      <c r="A113" s="697"/>
      <c r="B113" s="698"/>
      <c r="C113" s="17"/>
      <c r="D113" s="17"/>
      <c r="E113" s="17"/>
      <c r="F113" s="17"/>
      <c r="G113" s="17"/>
      <c r="H113" s="17"/>
      <c r="I113" s="17"/>
      <c r="J113" s="17"/>
      <c r="K113" s="17"/>
      <c r="L113" s="17"/>
    </row>
    <row r="114" spans="1:12" x14ac:dyDescent="0.2">
      <c r="A114" s="697"/>
      <c r="B114" s="698"/>
      <c r="C114" s="17"/>
      <c r="D114" s="17"/>
      <c r="E114" s="17"/>
      <c r="F114" s="17"/>
      <c r="G114" s="17"/>
      <c r="H114" s="17"/>
      <c r="I114" s="17"/>
      <c r="J114" s="17"/>
      <c r="K114" s="17"/>
      <c r="L114" s="17"/>
    </row>
    <row r="115" spans="1:12" x14ac:dyDescent="0.2">
      <c r="A115" s="697"/>
      <c r="B115" s="698"/>
      <c r="C115" s="17"/>
      <c r="D115" s="17"/>
      <c r="E115" s="17"/>
      <c r="F115" s="17"/>
      <c r="G115" s="17"/>
      <c r="H115" s="17"/>
      <c r="I115" s="17"/>
      <c r="J115" s="17"/>
      <c r="K115" s="17"/>
      <c r="L115" s="17"/>
    </row>
    <row r="116" spans="1:12" x14ac:dyDescent="0.2">
      <c r="A116" s="697"/>
      <c r="B116" s="698"/>
      <c r="C116" s="17"/>
      <c r="D116" s="17"/>
      <c r="E116" s="17"/>
      <c r="F116" s="17"/>
      <c r="G116" s="17"/>
      <c r="H116" s="17"/>
      <c r="I116" s="17"/>
      <c r="J116" s="17"/>
      <c r="K116" s="17"/>
      <c r="L116" s="17"/>
    </row>
    <row r="117" spans="1:12" x14ac:dyDescent="0.2">
      <c r="A117" s="697"/>
      <c r="B117" s="698"/>
      <c r="C117" s="17"/>
      <c r="D117" s="17"/>
      <c r="E117" s="17"/>
      <c r="F117" s="17"/>
      <c r="G117" s="17"/>
      <c r="H117" s="17"/>
      <c r="I117" s="17"/>
      <c r="J117" s="17"/>
      <c r="K117" s="17"/>
      <c r="L117" s="17"/>
    </row>
    <row r="118" spans="1:12" x14ac:dyDescent="0.2">
      <c r="A118" s="697"/>
      <c r="B118" s="698"/>
      <c r="C118" s="17"/>
      <c r="D118" s="17"/>
      <c r="E118" s="17"/>
      <c r="F118" s="17"/>
      <c r="G118" s="17"/>
      <c r="H118" s="17"/>
      <c r="I118" s="17"/>
      <c r="J118" s="17"/>
      <c r="K118" s="17"/>
      <c r="L118" s="17"/>
    </row>
  </sheetData>
  <phoneticPr fontId="16" type="noConversion"/>
  <hyperlinks>
    <hyperlink ref="L1" location="INHALT!A1" display="INHALT!A1" xr:uid="{20282A9B-AD1D-471E-ACB0-E51B3A4DC766}"/>
  </hyperlinks>
  <printOptions horizontalCentered="1"/>
  <pageMargins left="0.59055118110236227" right="0.39370078740157483" top="0.59055118110236227" bottom="0.59055118110236227" header="0.35433070866141736" footer="0.31496062992125984"/>
  <pageSetup paperSize="9" scale="95" firstPageNumber="76" pageOrder="overThenDown" orientation="portrait" useFirstPageNumber="1" r:id="rId1"/>
  <headerFooter alignWithMargins="0">
    <oddFooter>Seite &amp;P</oddFooter>
  </headerFooter>
  <rowBreaks count="1" manualBreakCount="1">
    <brk id="54" max="11"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70C0"/>
  </sheetPr>
  <dimension ref="A1:K109"/>
  <sheetViews>
    <sheetView zoomScale="70" zoomScaleNormal="70" zoomScaleSheetLayoutView="100" workbookViewId="0">
      <pane ySplit="5" topLeftCell="A6" activePane="bottomLeft" state="frozen"/>
      <selection activeCell="A80" sqref="A80:XFD80"/>
      <selection pane="bottomLeft" activeCell="C15" sqref="C15"/>
    </sheetView>
  </sheetViews>
  <sheetFormatPr baseColWidth="10" defaultColWidth="11.28515625" defaultRowHeight="12.75" x14ac:dyDescent="0.2"/>
  <cols>
    <col min="1" max="1" width="5.5703125" style="41" customWidth="1"/>
    <col min="2" max="2" width="24.5703125" style="41" customWidth="1"/>
    <col min="3" max="3" width="15.85546875" style="41" customWidth="1"/>
    <col min="4" max="4" width="12.85546875" style="41" customWidth="1"/>
    <col min="5" max="5" width="16" style="41" customWidth="1"/>
    <col min="6" max="6" width="13.5703125" style="41" customWidth="1"/>
    <col min="7" max="7" width="4.5703125" style="41" customWidth="1"/>
    <col min="8" max="16384" width="11.28515625" style="41"/>
  </cols>
  <sheetData>
    <row r="1" spans="1:7" x14ac:dyDescent="0.2">
      <c r="A1" s="1063">
        <v>2020</v>
      </c>
      <c r="B1" s="390"/>
      <c r="C1" s="390"/>
      <c r="D1" s="390"/>
      <c r="E1" s="390"/>
      <c r="F1" s="1070" t="str">
        <f>HYPERLINK("[Kleinräumige Statistik Daten Prototyp.xlsx]INHALT!A1","zum Inhaltsverzeichnis")</f>
        <v>zum Inhaltsverzeichnis</v>
      </c>
      <c r="G1" s="376"/>
    </row>
    <row r="2" spans="1:7" ht="15.75" x14ac:dyDescent="0.2">
      <c r="A2" s="438" t="str">
        <f>CONCATENATE("Genehmigungen im Wohnungsbau im Jahr ",A1," (Neubau und Umbau)")</f>
        <v>Genehmigungen im Wohnungsbau im Jahr 2020 (Neubau und Umbau)</v>
      </c>
      <c r="B2" s="530"/>
      <c r="C2" s="530"/>
      <c r="D2" s="530"/>
      <c r="E2" s="530"/>
      <c r="F2" s="530"/>
      <c r="G2" s="376"/>
    </row>
    <row r="3" spans="1:7" ht="13.9" customHeight="1" x14ac:dyDescent="0.2">
      <c r="A3" s="438"/>
      <c r="B3" s="439"/>
      <c r="C3" s="439"/>
      <c r="D3" s="439"/>
      <c r="E3" s="439"/>
      <c r="F3" s="439"/>
      <c r="G3" s="376"/>
    </row>
    <row r="4" spans="1:7" ht="45" x14ac:dyDescent="0.2">
      <c r="A4" s="548" t="s">
        <v>100</v>
      </c>
      <c r="B4" s="549" t="s">
        <v>101</v>
      </c>
      <c r="C4" s="550" t="s">
        <v>303</v>
      </c>
      <c r="D4" s="550" t="s">
        <v>215</v>
      </c>
      <c r="E4" s="550" t="s">
        <v>32</v>
      </c>
      <c r="F4" s="699" t="s">
        <v>294</v>
      </c>
      <c r="G4" s="390"/>
    </row>
    <row r="5" spans="1:7" x14ac:dyDescent="0.2">
      <c r="A5" s="541"/>
      <c r="B5" s="543"/>
      <c r="C5" s="542" t="s">
        <v>224</v>
      </c>
      <c r="D5" s="537" t="s">
        <v>224</v>
      </c>
      <c r="E5" s="537" t="s">
        <v>224</v>
      </c>
      <c r="F5" s="538" t="s">
        <v>293</v>
      </c>
      <c r="G5" s="390"/>
    </row>
    <row r="6" spans="1:7" ht="10.9" customHeight="1" x14ac:dyDescent="0.2">
      <c r="A6" s="448"/>
      <c r="B6" s="448"/>
      <c r="C6" s="448"/>
      <c r="D6" s="448"/>
      <c r="E6" s="448"/>
      <c r="F6" s="448"/>
      <c r="G6" s="376"/>
    </row>
    <row r="7" spans="1:7" ht="13.9" customHeight="1" x14ac:dyDescent="0.2">
      <c r="A7" s="383">
        <v>10</v>
      </c>
      <c r="B7" s="61" t="s">
        <v>37</v>
      </c>
      <c r="C7" s="319" t="s">
        <v>515</v>
      </c>
      <c r="D7" s="315" t="s">
        <v>515</v>
      </c>
      <c r="E7" s="315" t="s">
        <v>515</v>
      </c>
      <c r="F7" s="315" t="s">
        <v>515</v>
      </c>
      <c r="G7" s="700"/>
    </row>
    <row r="8" spans="1:7" ht="13.9" customHeight="1" x14ac:dyDescent="0.2">
      <c r="A8" s="383">
        <v>11</v>
      </c>
      <c r="B8" s="61" t="s">
        <v>38</v>
      </c>
      <c r="C8" s="319">
        <v>1</v>
      </c>
      <c r="D8" s="315">
        <v>122</v>
      </c>
      <c r="E8" s="315">
        <v>122</v>
      </c>
      <c r="F8" s="315">
        <v>2228</v>
      </c>
      <c r="G8" s="700"/>
    </row>
    <row r="9" spans="1:7" ht="13.9" customHeight="1" x14ac:dyDescent="0.2">
      <c r="A9" s="383">
        <v>12</v>
      </c>
      <c r="B9" s="61" t="s">
        <v>90</v>
      </c>
      <c r="C9" s="319">
        <v>1</v>
      </c>
      <c r="D9" s="315">
        <v>4</v>
      </c>
      <c r="E9" s="315">
        <v>3</v>
      </c>
      <c r="F9" s="315">
        <v>143</v>
      </c>
      <c r="G9" s="700"/>
    </row>
    <row r="10" spans="1:7" ht="13.9" customHeight="1" x14ac:dyDescent="0.2">
      <c r="A10" s="383">
        <v>13</v>
      </c>
      <c r="B10" s="61" t="s">
        <v>39</v>
      </c>
      <c r="C10" s="319" t="s">
        <v>515</v>
      </c>
      <c r="D10" s="315" t="s">
        <v>515</v>
      </c>
      <c r="E10" s="315" t="s">
        <v>515</v>
      </c>
      <c r="F10" s="315" t="s">
        <v>515</v>
      </c>
      <c r="G10" s="700"/>
    </row>
    <row r="11" spans="1:7" ht="13.9" customHeight="1" x14ac:dyDescent="0.2">
      <c r="A11" s="383">
        <v>14</v>
      </c>
      <c r="B11" s="61" t="s">
        <v>40</v>
      </c>
      <c r="C11" s="319">
        <v>1</v>
      </c>
      <c r="D11" s="315">
        <v>18</v>
      </c>
      <c r="E11" s="315">
        <v>31</v>
      </c>
      <c r="F11" s="315">
        <v>827</v>
      </c>
      <c r="G11" s="700"/>
    </row>
    <row r="12" spans="1:7" ht="13.9" customHeight="1" x14ac:dyDescent="0.2">
      <c r="A12" s="383">
        <v>15</v>
      </c>
      <c r="B12" s="61" t="s">
        <v>41</v>
      </c>
      <c r="C12" s="319">
        <v>12</v>
      </c>
      <c r="D12" s="315">
        <v>23</v>
      </c>
      <c r="E12" s="315">
        <v>102</v>
      </c>
      <c r="F12" s="315">
        <v>2777</v>
      </c>
      <c r="G12" s="700"/>
    </row>
    <row r="13" spans="1:7" ht="13.9" customHeight="1" x14ac:dyDescent="0.2">
      <c r="A13" s="383">
        <v>16</v>
      </c>
      <c r="B13" s="61" t="s">
        <v>99</v>
      </c>
      <c r="C13" s="319">
        <v>2</v>
      </c>
      <c r="D13" s="315">
        <v>8</v>
      </c>
      <c r="E13" s="315">
        <v>23</v>
      </c>
      <c r="F13" s="315">
        <v>730</v>
      </c>
      <c r="G13" s="700"/>
    </row>
    <row r="14" spans="1:7" ht="13.9" customHeight="1" x14ac:dyDescent="0.2">
      <c r="A14" s="383">
        <v>17</v>
      </c>
      <c r="B14" s="61" t="s">
        <v>42</v>
      </c>
      <c r="C14" s="319">
        <v>0</v>
      </c>
      <c r="D14" s="315">
        <v>-1</v>
      </c>
      <c r="E14" s="315">
        <v>8</v>
      </c>
      <c r="F14" s="315">
        <v>0</v>
      </c>
      <c r="G14" s="700"/>
    </row>
    <row r="15" spans="1:7" ht="13.9" customHeight="1" x14ac:dyDescent="0.2">
      <c r="A15" s="383">
        <v>21</v>
      </c>
      <c r="B15" s="61" t="s">
        <v>43</v>
      </c>
      <c r="C15" s="319">
        <v>1</v>
      </c>
      <c r="D15" s="315">
        <v>14</v>
      </c>
      <c r="E15" s="315">
        <v>28</v>
      </c>
      <c r="F15" s="315">
        <v>859</v>
      </c>
      <c r="G15" s="700"/>
    </row>
    <row r="16" spans="1:7" ht="13.9" customHeight="1" x14ac:dyDescent="0.2">
      <c r="A16" s="383">
        <v>22</v>
      </c>
      <c r="B16" s="61" t="s">
        <v>44</v>
      </c>
      <c r="C16" s="319">
        <v>7</v>
      </c>
      <c r="D16" s="315">
        <v>121</v>
      </c>
      <c r="E16" s="315">
        <v>280</v>
      </c>
      <c r="F16" s="315">
        <v>9840</v>
      </c>
      <c r="G16" s="700"/>
    </row>
    <row r="17" spans="1:7" ht="13.9" customHeight="1" x14ac:dyDescent="0.2">
      <c r="A17" s="383">
        <v>23</v>
      </c>
      <c r="B17" s="61" t="s">
        <v>45</v>
      </c>
      <c r="C17" s="319" t="s">
        <v>515</v>
      </c>
      <c r="D17" s="315" t="s">
        <v>515</v>
      </c>
      <c r="E17" s="315" t="s">
        <v>515</v>
      </c>
      <c r="F17" s="315" t="s">
        <v>515</v>
      </c>
      <c r="G17" s="700"/>
    </row>
    <row r="18" spans="1:7" ht="13.9" customHeight="1" x14ac:dyDescent="0.2">
      <c r="A18" s="383">
        <v>24</v>
      </c>
      <c r="B18" s="61" t="s">
        <v>46</v>
      </c>
      <c r="C18" s="319">
        <v>1</v>
      </c>
      <c r="D18" s="315">
        <v>2</v>
      </c>
      <c r="E18" s="315">
        <v>15</v>
      </c>
      <c r="F18" s="315">
        <v>290</v>
      </c>
      <c r="G18" s="700"/>
    </row>
    <row r="19" spans="1:7" ht="13.9" customHeight="1" x14ac:dyDescent="0.2">
      <c r="A19" s="383">
        <v>25</v>
      </c>
      <c r="B19" s="61" t="s">
        <v>180</v>
      </c>
      <c r="C19" s="319">
        <v>0</v>
      </c>
      <c r="D19" s="315">
        <v>0</v>
      </c>
      <c r="E19" s="315">
        <v>0</v>
      </c>
      <c r="F19" s="315">
        <v>0</v>
      </c>
      <c r="G19" s="700"/>
    </row>
    <row r="20" spans="1:7" ht="13.9" customHeight="1" x14ac:dyDescent="0.2">
      <c r="A20" s="383">
        <v>26</v>
      </c>
      <c r="B20" s="61" t="s">
        <v>164</v>
      </c>
      <c r="C20" s="319" t="s">
        <v>515</v>
      </c>
      <c r="D20" s="315" t="s">
        <v>515</v>
      </c>
      <c r="E20" s="315" t="s">
        <v>515</v>
      </c>
      <c r="F20" s="315" t="s">
        <v>515</v>
      </c>
      <c r="G20" s="376"/>
    </row>
    <row r="21" spans="1:7" ht="13.9" customHeight="1" x14ac:dyDescent="0.2">
      <c r="A21" s="383">
        <v>31</v>
      </c>
      <c r="B21" s="61" t="s">
        <v>47</v>
      </c>
      <c r="C21" s="319">
        <v>5</v>
      </c>
      <c r="D21" s="315">
        <v>10</v>
      </c>
      <c r="E21" s="315">
        <v>36</v>
      </c>
      <c r="F21" s="315">
        <v>1076</v>
      </c>
      <c r="G21" s="376"/>
    </row>
    <row r="22" spans="1:7" ht="13.9" customHeight="1" x14ac:dyDescent="0.2">
      <c r="A22" s="383">
        <v>32</v>
      </c>
      <c r="B22" s="61" t="s">
        <v>48</v>
      </c>
      <c r="C22" s="319">
        <v>11</v>
      </c>
      <c r="D22" s="315">
        <v>123</v>
      </c>
      <c r="E22" s="315">
        <v>300</v>
      </c>
      <c r="F22" s="315">
        <v>6512</v>
      </c>
      <c r="G22" s="700"/>
    </row>
    <row r="23" spans="1:7" ht="13.9" customHeight="1" x14ac:dyDescent="0.2">
      <c r="A23" s="383">
        <v>33</v>
      </c>
      <c r="B23" s="61" t="s">
        <v>181</v>
      </c>
      <c r="C23" s="319" t="s">
        <v>515</v>
      </c>
      <c r="D23" s="315" t="s">
        <v>515</v>
      </c>
      <c r="E23" s="315" t="s">
        <v>515</v>
      </c>
      <c r="F23" s="315" t="s">
        <v>515</v>
      </c>
      <c r="G23" s="700"/>
    </row>
    <row r="24" spans="1:7" ht="13.9" customHeight="1" x14ac:dyDescent="0.2">
      <c r="A24" s="383">
        <v>34</v>
      </c>
      <c r="B24" s="61" t="s">
        <v>49</v>
      </c>
      <c r="C24" s="319">
        <v>5</v>
      </c>
      <c r="D24" s="315">
        <v>13</v>
      </c>
      <c r="E24" s="315">
        <v>43</v>
      </c>
      <c r="F24" s="315">
        <v>1262</v>
      </c>
      <c r="G24" s="700"/>
    </row>
    <row r="25" spans="1:7" ht="13.9" customHeight="1" x14ac:dyDescent="0.2">
      <c r="A25" s="383">
        <v>35</v>
      </c>
      <c r="B25" s="61" t="s">
        <v>91</v>
      </c>
      <c r="C25" s="319">
        <v>2</v>
      </c>
      <c r="D25" s="315">
        <v>22</v>
      </c>
      <c r="E25" s="315">
        <v>67</v>
      </c>
      <c r="F25" s="315">
        <v>1742</v>
      </c>
      <c r="G25" s="700"/>
    </row>
    <row r="26" spans="1:7" ht="13.9" customHeight="1" x14ac:dyDescent="0.2">
      <c r="A26" s="383">
        <v>36</v>
      </c>
      <c r="B26" s="61" t="s">
        <v>50</v>
      </c>
      <c r="C26" s="319">
        <v>0</v>
      </c>
      <c r="D26" s="315">
        <v>0</v>
      </c>
      <c r="E26" s="315">
        <v>2</v>
      </c>
      <c r="F26" s="315">
        <v>47</v>
      </c>
      <c r="G26" s="700"/>
    </row>
    <row r="27" spans="1:7" ht="13.9" customHeight="1" x14ac:dyDescent="0.2">
      <c r="A27" s="383">
        <v>41</v>
      </c>
      <c r="B27" s="61" t="s">
        <v>51</v>
      </c>
      <c r="C27" s="319">
        <v>8</v>
      </c>
      <c r="D27" s="315">
        <v>20</v>
      </c>
      <c r="E27" s="315">
        <v>65</v>
      </c>
      <c r="F27" s="315">
        <v>1782</v>
      </c>
      <c r="G27" s="700"/>
    </row>
    <row r="28" spans="1:7" ht="13.9" customHeight="1" x14ac:dyDescent="0.2">
      <c r="A28" s="383">
        <v>42</v>
      </c>
      <c r="B28" s="61" t="s">
        <v>52</v>
      </c>
      <c r="C28" s="319">
        <v>9</v>
      </c>
      <c r="D28" s="315">
        <v>15</v>
      </c>
      <c r="E28" s="315">
        <v>75</v>
      </c>
      <c r="F28" s="315">
        <v>1915</v>
      </c>
      <c r="G28" s="700"/>
    </row>
    <row r="29" spans="1:7" ht="13.9" customHeight="1" x14ac:dyDescent="0.2">
      <c r="A29" s="383">
        <v>43</v>
      </c>
      <c r="B29" s="61" t="s">
        <v>53</v>
      </c>
      <c r="C29" s="319">
        <v>4</v>
      </c>
      <c r="D29" s="315">
        <v>32</v>
      </c>
      <c r="E29" s="315">
        <v>81</v>
      </c>
      <c r="F29" s="315">
        <v>2591</v>
      </c>
      <c r="G29" s="700"/>
    </row>
    <row r="30" spans="1:7" ht="13.9" customHeight="1" x14ac:dyDescent="0.2">
      <c r="A30" s="383">
        <v>44</v>
      </c>
      <c r="B30" s="61" t="s">
        <v>54</v>
      </c>
      <c r="C30" s="319">
        <v>3</v>
      </c>
      <c r="D30" s="315">
        <v>7</v>
      </c>
      <c r="E30" s="315">
        <v>24</v>
      </c>
      <c r="F30" s="315">
        <v>501</v>
      </c>
      <c r="G30" s="700"/>
    </row>
    <row r="31" spans="1:7" ht="13.9" customHeight="1" x14ac:dyDescent="0.2">
      <c r="A31" s="383">
        <v>45</v>
      </c>
      <c r="B31" s="61" t="s">
        <v>55</v>
      </c>
      <c r="C31" s="319">
        <v>0</v>
      </c>
      <c r="D31" s="315">
        <v>0</v>
      </c>
      <c r="E31" s="315">
        <v>0</v>
      </c>
      <c r="F31" s="315">
        <v>0</v>
      </c>
      <c r="G31" s="700"/>
    </row>
    <row r="32" spans="1:7" ht="13.9" customHeight="1" x14ac:dyDescent="0.2">
      <c r="A32" s="383">
        <v>46</v>
      </c>
      <c r="B32" s="61" t="s">
        <v>56</v>
      </c>
      <c r="C32" s="319">
        <v>2</v>
      </c>
      <c r="D32" s="315">
        <v>2</v>
      </c>
      <c r="E32" s="315">
        <v>14</v>
      </c>
      <c r="F32" s="315">
        <v>386</v>
      </c>
      <c r="G32" s="700"/>
    </row>
    <row r="33" spans="1:7" ht="13.9" customHeight="1" x14ac:dyDescent="0.2">
      <c r="A33" s="383">
        <v>47</v>
      </c>
      <c r="B33" s="61" t="s">
        <v>57</v>
      </c>
      <c r="C33" s="319">
        <v>0</v>
      </c>
      <c r="D33" s="315">
        <v>1</v>
      </c>
      <c r="E33" s="315">
        <v>3</v>
      </c>
      <c r="F33" s="315">
        <v>65</v>
      </c>
      <c r="G33" s="376"/>
    </row>
    <row r="34" spans="1:7" ht="13.9" customHeight="1" x14ac:dyDescent="0.2">
      <c r="A34" s="383">
        <v>48</v>
      </c>
      <c r="B34" s="61" t="s">
        <v>58</v>
      </c>
      <c r="C34" s="319" t="s">
        <v>515</v>
      </c>
      <c r="D34" s="315" t="s">
        <v>515</v>
      </c>
      <c r="E34" s="315" t="s">
        <v>515</v>
      </c>
      <c r="F34" s="315" t="s">
        <v>515</v>
      </c>
      <c r="G34" s="376"/>
    </row>
    <row r="35" spans="1:7" ht="13.9" customHeight="1" x14ac:dyDescent="0.2">
      <c r="A35" s="383">
        <v>51</v>
      </c>
      <c r="B35" s="61" t="s">
        <v>59</v>
      </c>
      <c r="C35" s="319">
        <v>6</v>
      </c>
      <c r="D35" s="315">
        <v>25</v>
      </c>
      <c r="E35" s="315">
        <v>82</v>
      </c>
      <c r="F35" s="315">
        <v>2332</v>
      </c>
      <c r="G35" s="700"/>
    </row>
    <row r="36" spans="1:7" ht="13.9" customHeight="1" x14ac:dyDescent="0.2">
      <c r="A36" s="383">
        <v>52</v>
      </c>
      <c r="B36" s="61" t="s">
        <v>132</v>
      </c>
      <c r="C36" s="319">
        <v>16</v>
      </c>
      <c r="D36" s="315">
        <v>32</v>
      </c>
      <c r="E36" s="315">
        <v>141</v>
      </c>
      <c r="F36" s="315">
        <v>3927</v>
      </c>
      <c r="G36" s="376"/>
    </row>
    <row r="37" spans="1:7" ht="13.9" customHeight="1" x14ac:dyDescent="0.2">
      <c r="A37" s="383">
        <v>53</v>
      </c>
      <c r="B37" s="61" t="s">
        <v>60</v>
      </c>
      <c r="C37" s="319">
        <v>7</v>
      </c>
      <c r="D37" s="315">
        <v>12</v>
      </c>
      <c r="E37" s="315">
        <v>56</v>
      </c>
      <c r="F37" s="315">
        <v>1643</v>
      </c>
      <c r="G37" s="376"/>
    </row>
    <row r="38" spans="1:7" ht="13.9" customHeight="1" x14ac:dyDescent="0.2">
      <c r="A38" s="383">
        <v>54</v>
      </c>
      <c r="B38" s="61" t="s">
        <v>135</v>
      </c>
      <c r="C38" s="319">
        <v>4</v>
      </c>
      <c r="D38" s="315">
        <v>8</v>
      </c>
      <c r="E38" s="315">
        <v>31</v>
      </c>
      <c r="F38" s="315">
        <v>832</v>
      </c>
      <c r="G38" s="376"/>
    </row>
    <row r="39" spans="1:7" ht="13.9" customHeight="1" x14ac:dyDescent="0.2">
      <c r="A39" s="383">
        <v>55</v>
      </c>
      <c r="B39" s="61" t="s">
        <v>166</v>
      </c>
      <c r="C39" s="319">
        <v>14</v>
      </c>
      <c r="D39" s="315">
        <v>46</v>
      </c>
      <c r="E39" s="315">
        <v>143</v>
      </c>
      <c r="F39" s="315">
        <v>4205</v>
      </c>
      <c r="G39" s="376"/>
    </row>
    <row r="40" spans="1:7" ht="13.9" customHeight="1" x14ac:dyDescent="0.2">
      <c r="A40" s="383">
        <v>61</v>
      </c>
      <c r="B40" s="61" t="s">
        <v>64</v>
      </c>
      <c r="C40" s="319">
        <v>5</v>
      </c>
      <c r="D40" s="315">
        <v>8</v>
      </c>
      <c r="E40" s="315">
        <v>41</v>
      </c>
      <c r="F40" s="315">
        <v>1135</v>
      </c>
      <c r="G40" s="376"/>
    </row>
    <row r="41" spans="1:7" ht="13.9" customHeight="1" x14ac:dyDescent="0.2">
      <c r="A41" s="383">
        <v>62</v>
      </c>
      <c r="B41" s="61" t="s">
        <v>65</v>
      </c>
      <c r="C41" s="319">
        <v>0</v>
      </c>
      <c r="D41" s="315">
        <v>1</v>
      </c>
      <c r="E41" s="315">
        <v>3</v>
      </c>
      <c r="F41" s="315">
        <v>72</v>
      </c>
      <c r="G41" s="376"/>
    </row>
    <row r="42" spans="1:7" ht="13.9" customHeight="1" x14ac:dyDescent="0.2">
      <c r="A42" s="383">
        <v>63</v>
      </c>
      <c r="B42" s="61" t="s">
        <v>66</v>
      </c>
      <c r="C42" s="319">
        <v>3</v>
      </c>
      <c r="D42" s="315">
        <v>3</v>
      </c>
      <c r="E42" s="315">
        <v>23</v>
      </c>
      <c r="F42" s="315">
        <v>687</v>
      </c>
      <c r="G42" s="376"/>
    </row>
    <row r="43" spans="1:7" ht="13.9" customHeight="1" x14ac:dyDescent="0.2">
      <c r="A43" s="383">
        <v>64</v>
      </c>
      <c r="B43" s="61" t="s">
        <v>67</v>
      </c>
      <c r="C43" s="319">
        <v>1</v>
      </c>
      <c r="D43" s="315">
        <v>1</v>
      </c>
      <c r="E43" s="315">
        <v>4</v>
      </c>
      <c r="F43" s="315">
        <v>151</v>
      </c>
      <c r="G43" s="700"/>
    </row>
    <row r="44" spans="1:7" ht="13.9" customHeight="1" x14ac:dyDescent="0.2">
      <c r="A44" s="383">
        <v>65</v>
      </c>
      <c r="B44" s="61" t="s">
        <v>68</v>
      </c>
      <c r="C44" s="319" t="s">
        <v>515</v>
      </c>
      <c r="D44" s="315" t="s">
        <v>515</v>
      </c>
      <c r="E44" s="315" t="s">
        <v>515</v>
      </c>
      <c r="F44" s="315" t="s">
        <v>515</v>
      </c>
      <c r="G44" s="700"/>
    </row>
    <row r="45" spans="1:7" ht="13.9" customHeight="1" x14ac:dyDescent="0.2">
      <c r="A45" s="383">
        <v>66</v>
      </c>
      <c r="B45" s="61" t="s">
        <v>69</v>
      </c>
      <c r="C45" s="319">
        <v>10</v>
      </c>
      <c r="D45" s="315">
        <v>12</v>
      </c>
      <c r="E45" s="315">
        <v>64</v>
      </c>
      <c r="F45" s="315">
        <v>1796</v>
      </c>
      <c r="G45" s="700"/>
    </row>
    <row r="46" spans="1:7" ht="13.9" customHeight="1" x14ac:dyDescent="0.2">
      <c r="A46" s="383">
        <v>71</v>
      </c>
      <c r="B46" s="61" t="s">
        <v>70</v>
      </c>
      <c r="C46" s="319">
        <v>3</v>
      </c>
      <c r="D46" s="315">
        <v>7</v>
      </c>
      <c r="E46" s="315">
        <v>23</v>
      </c>
      <c r="F46" s="315">
        <v>721</v>
      </c>
      <c r="G46" s="700"/>
    </row>
    <row r="47" spans="1:7" ht="13.9" customHeight="1" x14ac:dyDescent="0.2">
      <c r="A47" s="383">
        <v>72</v>
      </c>
      <c r="B47" s="61" t="s">
        <v>71</v>
      </c>
      <c r="C47" s="319">
        <v>7</v>
      </c>
      <c r="D47" s="315">
        <v>11</v>
      </c>
      <c r="E47" s="315">
        <v>47</v>
      </c>
      <c r="F47" s="315">
        <v>1322</v>
      </c>
      <c r="G47" s="700"/>
    </row>
    <row r="48" spans="1:7" ht="13.9" customHeight="1" x14ac:dyDescent="0.2">
      <c r="A48" s="383">
        <v>81</v>
      </c>
      <c r="B48" s="61" t="s">
        <v>5</v>
      </c>
      <c r="C48" s="319">
        <v>20</v>
      </c>
      <c r="D48" s="315">
        <v>83</v>
      </c>
      <c r="E48" s="315">
        <v>245</v>
      </c>
      <c r="F48" s="315">
        <v>6834</v>
      </c>
      <c r="G48" s="700"/>
    </row>
    <row r="49" spans="1:7" ht="13.9" customHeight="1" x14ac:dyDescent="0.2">
      <c r="A49" s="383">
        <v>82</v>
      </c>
      <c r="B49" s="61" t="s">
        <v>72</v>
      </c>
      <c r="C49" s="319">
        <v>6</v>
      </c>
      <c r="D49" s="315">
        <v>11</v>
      </c>
      <c r="E49" s="315">
        <v>42</v>
      </c>
      <c r="F49" s="315">
        <v>1194</v>
      </c>
      <c r="G49" s="700"/>
    </row>
    <row r="50" spans="1:7" ht="13.9" customHeight="1" x14ac:dyDescent="0.2">
      <c r="A50" s="383">
        <v>83</v>
      </c>
      <c r="B50" s="61" t="s">
        <v>73</v>
      </c>
      <c r="C50" s="319">
        <v>0</v>
      </c>
      <c r="D50" s="315">
        <v>0</v>
      </c>
      <c r="E50" s="315">
        <v>1</v>
      </c>
      <c r="F50" s="315">
        <v>15</v>
      </c>
      <c r="G50" s="700"/>
    </row>
    <row r="51" spans="1:7" ht="13.9" customHeight="1" x14ac:dyDescent="0.2">
      <c r="A51" s="383">
        <v>91</v>
      </c>
      <c r="B51" s="61" t="s">
        <v>74</v>
      </c>
      <c r="C51" s="319">
        <v>2</v>
      </c>
      <c r="D51" s="315">
        <v>10</v>
      </c>
      <c r="E51" s="315">
        <v>26</v>
      </c>
      <c r="F51" s="315">
        <v>603</v>
      </c>
      <c r="G51" s="700"/>
    </row>
    <row r="52" spans="1:7" ht="13.9" customHeight="1" x14ac:dyDescent="0.2">
      <c r="A52" s="383">
        <v>92</v>
      </c>
      <c r="B52" s="61" t="s">
        <v>75</v>
      </c>
      <c r="C52" s="319">
        <v>0</v>
      </c>
      <c r="D52" s="315">
        <v>1</v>
      </c>
      <c r="E52" s="315">
        <v>4</v>
      </c>
      <c r="F52" s="315">
        <v>81</v>
      </c>
      <c r="G52" s="700"/>
    </row>
    <row r="53" spans="1:7" ht="13.9" customHeight="1" x14ac:dyDescent="0.2">
      <c r="A53" s="383">
        <v>93</v>
      </c>
      <c r="B53" s="61" t="s">
        <v>76</v>
      </c>
      <c r="C53" s="319">
        <v>17</v>
      </c>
      <c r="D53" s="315">
        <v>26</v>
      </c>
      <c r="E53" s="315">
        <v>123</v>
      </c>
      <c r="F53" s="315">
        <v>3344</v>
      </c>
      <c r="G53" s="700"/>
    </row>
    <row r="54" spans="1:7" ht="13.9" customHeight="1" x14ac:dyDescent="0.2">
      <c r="A54" s="383">
        <v>94</v>
      </c>
      <c r="B54" s="61" t="s">
        <v>77</v>
      </c>
      <c r="C54" s="319">
        <v>5</v>
      </c>
      <c r="D54" s="315">
        <v>10</v>
      </c>
      <c r="E54" s="315">
        <v>32</v>
      </c>
      <c r="F54" s="315">
        <v>940</v>
      </c>
      <c r="G54" s="700"/>
    </row>
    <row r="55" spans="1:7" ht="13.9" customHeight="1" x14ac:dyDescent="0.2">
      <c r="A55" s="383">
        <v>101</v>
      </c>
      <c r="B55" s="61" t="s">
        <v>78</v>
      </c>
      <c r="C55" s="319">
        <v>13</v>
      </c>
      <c r="D55" s="315">
        <v>33</v>
      </c>
      <c r="E55" s="315">
        <v>115</v>
      </c>
      <c r="F55" s="315">
        <v>3049</v>
      </c>
      <c r="G55" s="700"/>
    </row>
    <row r="56" spans="1:7" ht="13.9" customHeight="1" x14ac:dyDescent="0.2">
      <c r="A56" s="383">
        <v>102</v>
      </c>
      <c r="B56" s="61" t="s">
        <v>79</v>
      </c>
      <c r="C56" s="319" t="s">
        <v>515</v>
      </c>
      <c r="D56" s="315" t="s">
        <v>515</v>
      </c>
      <c r="E56" s="315" t="s">
        <v>515</v>
      </c>
      <c r="F56" s="315" t="s">
        <v>515</v>
      </c>
      <c r="G56" s="376"/>
    </row>
    <row r="57" spans="1:7" ht="13.9" customHeight="1" x14ac:dyDescent="0.2">
      <c r="A57" s="383">
        <v>103</v>
      </c>
      <c r="B57" s="61" t="s">
        <v>80</v>
      </c>
      <c r="C57" s="319">
        <v>4</v>
      </c>
      <c r="D57" s="315">
        <v>6</v>
      </c>
      <c r="E57" s="315">
        <v>31</v>
      </c>
      <c r="F57" s="315">
        <v>856</v>
      </c>
      <c r="G57" s="700"/>
    </row>
    <row r="58" spans="1:7" ht="13.9" customHeight="1" x14ac:dyDescent="0.2">
      <c r="A58" s="383">
        <v>105</v>
      </c>
      <c r="B58" s="61" t="s">
        <v>81</v>
      </c>
      <c r="C58" s="319">
        <v>1</v>
      </c>
      <c r="D58" s="315">
        <v>1</v>
      </c>
      <c r="E58" s="315">
        <v>8</v>
      </c>
      <c r="F58" s="315">
        <v>188</v>
      </c>
      <c r="G58" s="700"/>
    </row>
    <row r="59" spans="1:7" ht="13.9" customHeight="1" x14ac:dyDescent="0.2">
      <c r="A59" s="383">
        <v>106</v>
      </c>
      <c r="B59" s="61" t="s">
        <v>82</v>
      </c>
      <c r="C59" s="319" t="s">
        <v>515</v>
      </c>
      <c r="D59" s="315" t="s">
        <v>515</v>
      </c>
      <c r="E59" s="315" t="s">
        <v>515</v>
      </c>
      <c r="F59" s="315" t="s">
        <v>515</v>
      </c>
      <c r="G59" s="700"/>
    </row>
    <row r="60" spans="1:7" ht="13.9" customHeight="1" x14ac:dyDescent="0.2">
      <c r="A60" s="383">
        <v>107</v>
      </c>
      <c r="B60" s="61" t="s">
        <v>83</v>
      </c>
      <c r="C60" s="319" t="s">
        <v>515</v>
      </c>
      <c r="D60" s="315" t="s">
        <v>515</v>
      </c>
      <c r="E60" s="315" t="s">
        <v>515</v>
      </c>
      <c r="F60" s="315" t="s">
        <v>515</v>
      </c>
      <c r="G60" s="376"/>
    </row>
    <row r="61" spans="1:7" ht="13.9" customHeight="1" x14ac:dyDescent="0.2">
      <c r="A61" s="383">
        <v>108</v>
      </c>
      <c r="B61" s="61" t="s">
        <v>84</v>
      </c>
      <c r="C61" s="319">
        <v>1</v>
      </c>
      <c r="D61" s="315">
        <v>3</v>
      </c>
      <c r="E61" s="315">
        <v>15</v>
      </c>
      <c r="F61" s="315">
        <v>354</v>
      </c>
      <c r="G61" s="700"/>
    </row>
    <row r="62" spans="1:7" ht="13.9" customHeight="1" x14ac:dyDescent="0.2">
      <c r="A62" s="383">
        <v>109</v>
      </c>
      <c r="B62" s="61" t="s">
        <v>145</v>
      </c>
      <c r="C62" s="319" t="s">
        <v>515</v>
      </c>
      <c r="D62" s="315" t="s">
        <v>515</v>
      </c>
      <c r="E62" s="315" t="s">
        <v>515</v>
      </c>
      <c r="F62" s="315" t="s">
        <v>515</v>
      </c>
      <c r="G62" s="700"/>
    </row>
    <row r="63" spans="1:7" ht="13.9" customHeight="1" x14ac:dyDescent="0.2">
      <c r="A63" s="383">
        <v>111</v>
      </c>
      <c r="B63" s="61" t="s">
        <v>85</v>
      </c>
      <c r="C63" s="319">
        <v>4</v>
      </c>
      <c r="D63" s="315">
        <v>5</v>
      </c>
      <c r="E63" s="315">
        <v>36</v>
      </c>
      <c r="F63" s="315">
        <v>1197</v>
      </c>
      <c r="G63" s="700"/>
    </row>
    <row r="64" spans="1:7" ht="13.9" customHeight="1" x14ac:dyDescent="0.2">
      <c r="A64" s="383">
        <v>112</v>
      </c>
      <c r="B64" s="61" t="s">
        <v>86</v>
      </c>
      <c r="C64" s="319">
        <v>23</v>
      </c>
      <c r="D64" s="315">
        <v>177</v>
      </c>
      <c r="E64" s="315">
        <v>378</v>
      </c>
      <c r="F64" s="315">
        <v>10285</v>
      </c>
      <c r="G64" s="700"/>
    </row>
    <row r="65" spans="1:7" ht="13.9" customHeight="1" x14ac:dyDescent="0.2">
      <c r="A65" s="383">
        <v>113</v>
      </c>
      <c r="B65" s="61" t="s">
        <v>87</v>
      </c>
      <c r="C65" s="319" t="s">
        <v>515</v>
      </c>
      <c r="D65" s="315" t="s">
        <v>515</v>
      </c>
      <c r="E65" s="315" t="s">
        <v>515</v>
      </c>
      <c r="F65" s="315" t="s">
        <v>515</v>
      </c>
      <c r="G65" s="700"/>
    </row>
    <row r="66" spans="1:7" ht="13.9" customHeight="1" x14ac:dyDescent="0.2">
      <c r="A66" s="383">
        <v>121</v>
      </c>
      <c r="B66" s="61" t="s">
        <v>61</v>
      </c>
      <c r="C66" s="319" t="s">
        <v>515</v>
      </c>
      <c r="D66" s="315" t="s">
        <v>515</v>
      </c>
      <c r="E66" s="315" t="s">
        <v>515</v>
      </c>
      <c r="F66" s="315" t="s">
        <v>515</v>
      </c>
      <c r="G66" s="700"/>
    </row>
    <row r="67" spans="1:7" ht="13.9" customHeight="1" x14ac:dyDescent="0.2">
      <c r="A67" s="383">
        <v>122</v>
      </c>
      <c r="B67" s="61" t="s">
        <v>62</v>
      </c>
      <c r="C67" s="319">
        <v>3</v>
      </c>
      <c r="D67" s="315">
        <v>6</v>
      </c>
      <c r="E67" s="315">
        <v>27</v>
      </c>
      <c r="F67" s="315">
        <v>678</v>
      </c>
      <c r="G67" s="700"/>
    </row>
    <row r="68" spans="1:7" ht="13.9" customHeight="1" x14ac:dyDescent="0.2">
      <c r="A68" s="383">
        <v>123</v>
      </c>
      <c r="B68" s="61" t="s">
        <v>63</v>
      </c>
      <c r="C68" s="319">
        <v>10</v>
      </c>
      <c r="D68" s="315">
        <v>29</v>
      </c>
      <c r="E68" s="315">
        <v>111</v>
      </c>
      <c r="F68" s="315">
        <v>2916</v>
      </c>
      <c r="G68" s="700"/>
    </row>
    <row r="69" spans="1:7" ht="10.9" customHeight="1" x14ac:dyDescent="0.2">
      <c r="A69" s="383"/>
      <c r="B69" s="61"/>
      <c r="C69" s="315"/>
      <c r="D69" s="315"/>
      <c r="E69" s="315"/>
      <c r="F69" s="315"/>
      <c r="G69" s="700"/>
    </row>
    <row r="70" spans="1:7" ht="13.9" customHeight="1" x14ac:dyDescent="0.2">
      <c r="A70" s="472">
        <v>1</v>
      </c>
      <c r="B70" s="456" t="s">
        <v>2</v>
      </c>
      <c r="C70" s="319">
        <f>SUM(C7:C14)</f>
        <v>17</v>
      </c>
      <c r="D70" s="315">
        <f t="shared" ref="D70:F70" si="0">SUM(D7:D14)</f>
        <v>174</v>
      </c>
      <c r="E70" s="315">
        <f t="shared" si="0"/>
        <v>289</v>
      </c>
      <c r="F70" s="315">
        <f t="shared" si="0"/>
        <v>6705</v>
      </c>
      <c r="G70" s="376"/>
    </row>
    <row r="71" spans="1:7" ht="13.9" customHeight="1" x14ac:dyDescent="0.2">
      <c r="A71" s="472">
        <v>2</v>
      </c>
      <c r="B71" s="456" t="s">
        <v>6</v>
      </c>
      <c r="C71" s="319">
        <f>SUM(C15:C20)</f>
        <v>9</v>
      </c>
      <c r="D71" s="315">
        <f t="shared" ref="D71:F71" si="1">SUM(D15:D20)</f>
        <v>137</v>
      </c>
      <c r="E71" s="315">
        <f t="shared" si="1"/>
        <v>323</v>
      </c>
      <c r="F71" s="315">
        <f t="shared" si="1"/>
        <v>10989</v>
      </c>
      <c r="G71" s="376"/>
    </row>
    <row r="72" spans="1:7" ht="13.9" customHeight="1" x14ac:dyDescent="0.2">
      <c r="A72" s="472">
        <v>3</v>
      </c>
      <c r="B72" s="456" t="s">
        <v>10</v>
      </c>
      <c r="C72" s="319">
        <f>SUM(C21:C26)</f>
        <v>23</v>
      </c>
      <c r="D72" s="315">
        <f t="shared" ref="D72:F72" si="2">SUM(D21:D26)</f>
        <v>168</v>
      </c>
      <c r="E72" s="315">
        <f t="shared" si="2"/>
        <v>448</v>
      </c>
      <c r="F72" s="315">
        <f t="shared" si="2"/>
        <v>10639</v>
      </c>
      <c r="G72" s="376"/>
    </row>
    <row r="73" spans="1:7" ht="13.9" customHeight="1" x14ac:dyDescent="0.2">
      <c r="A73" s="472">
        <v>4</v>
      </c>
      <c r="B73" s="456" t="s">
        <v>3</v>
      </c>
      <c r="C73" s="319">
        <f>SUM(C27:C34)</f>
        <v>26</v>
      </c>
      <c r="D73" s="315">
        <f t="shared" ref="D73:F73" si="3">SUM(D27:D34)</f>
        <v>77</v>
      </c>
      <c r="E73" s="315">
        <f t="shared" si="3"/>
        <v>262</v>
      </c>
      <c r="F73" s="315">
        <f t="shared" si="3"/>
        <v>7240</v>
      </c>
      <c r="G73" s="376"/>
    </row>
    <row r="74" spans="1:7" ht="13.9" customHeight="1" x14ac:dyDescent="0.2">
      <c r="A74" s="472">
        <v>5</v>
      </c>
      <c r="B74" s="456" t="s">
        <v>7</v>
      </c>
      <c r="C74" s="319">
        <f>SUM(C35:C39)</f>
        <v>47</v>
      </c>
      <c r="D74" s="315">
        <f t="shared" ref="D74:F74" si="4">SUM(D35:D39)</f>
        <v>123</v>
      </c>
      <c r="E74" s="315">
        <f t="shared" si="4"/>
        <v>453</v>
      </c>
      <c r="F74" s="315">
        <f t="shared" si="4"/>
        <v>12939</v>
      </c>
      <c r="G74" s="376"/>
    </row>
    <row r="75" spans="1:7" ht="13.9" customHeight="1" x14ac:dyDescent="0.2">
      <c r="A75" s="472">
        <v>6</v>
      </c>
      <c r="B75" s="456" t="s">
        <v>11</v>
      </c>
      <c r="C75" s="319">
        <f>SUM(C40:C45)</f>
        <v>19</v>
      </c>
      <c r="D75" s="315">
        <f t="shared" ref="D75:F75" si="5">SUM(D40:D45)</f>
        <v>25</v>
      </c>
      <c r="E75" s="315">
        <f t="shared" si="5"/>
        <v>135</v>
      </c>
      <c r="F75" s="315">
        <f t="shared" si="5"/>
        <v>3841</v>
      </c>
      <c r="G75" s="376"/>
    </row>
    <row r="76" spans="1:7" ht="13.9" customHeight="1" x14ac:dyDescent="0.2">
      <c r="A76" s="472">
        <v>7</v>
      </c>
      <c r="B76" s="456" t="s">
        <v>4</v>
      </c>
      <c r="C76" s="319">
        <f>SUM(C46:C47)</f>
        <v>10</v>
      </c>
      <c r="D76" s="315">
        <f t="shared" ref="D76:F76" si="6">SUM(D46:D47)</f>
        <v>18</v>
      </c>
      <c r="E76" s="315">
        <f t="shared" si="6"/>
        <v>70</v>
      </c>
      <c r="F76" s="315">
        <f t="shared" si="6"/>
        <v>2043</v>
      </c>
      <c r="G76" s="376"/>
    </row>
    <row r="77" spans="1:7" ht="13.9" customHeight="1" x14ac:dyDescent="0.2">
      <c r="A77" s="472">
        <v>8</v>
      </c>
      <c r="B77" s="456" t="s">
        <v>5</v>
      </c>
      <c r="C77" s="319">
        <f>SUM(C48:C50)</f>
        <v>26</v>
      </c>
      <c r="D77" s="315">
        <f t="shared" ref="D77:F77" si="7">SUM(D48:D50)</f>
        <v>94</v>
      </c>
      <c r="E77" s="315">
        <f t="shared" si="7"/>
        <v>288</v>
      </c>
      <c r="F77" s="315">
        <f t="shared" si="7"/>
        <v>8043</v>
      </c>
      <c r="G77" s="376"/>
    </row>
    <row r="78" spans="1:7" ht="13.9" customHeight="1" x14ac:dyDescent="0.2">
      <c r="A78" s="472">
        <v>9</v>
      </c>
      <c r="B78" s="456" t="s">
        <v>8</v>
      </c>
      <c r="C78" s="319">
        <f>SUM(C51:C54)</f>
        <v>24</v>
      </c>
      <c r="D78" s="315">
        <f t="shared" ref="D78:F78" si="8">SUM(D51:D54)</f>
        <v>47</v>
      </c>
      <c r="E78" s="315">
        <f t="shared" si="8"/>
        <v>185</v>
      </c>
      <c r="F78" s="315">
        <f t="shared" si="8"/>
        <v>4968</v>
      </c>
      <c r="G78" s="376"/>
    </row>
    <row r="79" spans="1:7" ht="13.9" customHeight="1" x14ac:dyDescent="0.2">
      <c r="A79" s="472">
        <v>10</v>
      </c>
      <c r="B79" s="456" t="s">
        <v>9</v>
      </c>
      <c r="C79" s="319">
        <f>SUM(C55:C62)</f>
        <v>19</v>
      </c>
      <c r="D79" s="315">
        <f t="shared" ref="D79:F79" si="9">SUM(D55:D62)</f>
        <v>43</v>
      </c>
      <c r="E79" s="315">
        <f t="shared" si="9"/>
        <v>169</v>
      </c>
      <c r="F79" s="315">
        <f t="shared" si="9"/>
        <v>4447</v>
      </c>
      <c r="G79" s="376"/>
    </row>
    <row r="80" spans="1:7" ht="13.9" customHeight="1" x14ac:dyDescent="0.2">
      <c r="A80" s="472">
        <v>11</v>
      </c>
      <c r="B80" s="456" t="s">
        <v>19</v>
      </c>
      <c r="C80" s="319">
        <f>SUM(C63:C65)</f>
        <v>27</v>
      </c>
      <c r="D80" s="315">
        <f t="shared" ref="D80:F80" si="10">SUM(D63:D65)</f>
        <v>182</v>
      </c>
      <c r="E80" s="315">
        <f t="shared" si="10"/>
        <v>414</v>
      </c>
      <c r="F80" s="315">
        <f t="shared" si="10"/>
        <v>11482</v>
      </c>
      <c r="G80" s="376"/>
    </row>
    <row r="81" spans="1:11" ht="13.9" customHeight="1" x14ac:dyDescent="0.2">
      <c r="A81" s="472">
        <v>12</v>
      </c>
      <c r="B81" s="456" t="s">
        <v>165</v>
      </c>
      <c r="C81" s="319">
        <f>SUM(C66:C68)</f>
        <v>13</v>
      </c>
      <c r="D81" s="315">
        <f t="shared" ref="D81:F81" si="11">SUM(D66:D68)</f>
        <v>35</v>
      </c>
      <c r="E81" s="315">
        <f t="shared" si="11"/>
        <v>138</v>
      </c>
      <c r="F81" s="315">
        <f t="shared" si="11"/>
        <v>3594</v>
      </c>
      <c r="G81" s="376"/>
    </row>
    <row r="82" spans="1:11" ht="10.9" customHeight="1" x14ac:dyDescent="0.2">
      <c r="A82" s="472"/>
      <c r="B82" s="456"/>
      <c r="C82" s="494"/>
      <c r="D82" s="492"/>
      <c r="E82" s="492"/>
      <c r="F82" s="492"/>
      <c r="G82" s="376"/>
    </row>
    <row r="83" spans="1:11" ht="11.45" customHeight="1" x14ac:dyDescent="0.2">
      <c r="A83" s="383"/>
      <c r="B83" s="456" t="s">
        <v>20</v>
      </c>
      <c r="C83" s="1135">
        <f>SUM(C70:C81)</f>
        <v>260</v>
      </c>
      <c r="D83" s="492">
        <f t="shared" ref="D83:F83" si="12">SUM(D70:D81)</f>
        <v>1123</v>
      </c>
      <c r="E83" s="492">
        <f t="shared" si="12"/>
        <v>3174</v>
      </c>
      <c r="F83" s="492">
        <f t="shared" si="12"/>
        <v>86930</v>
      </c>
      <c r="G83" s="376"/>
      <c r="H83" s="929"/>
      <c r="I83" s="929"/>
      <c r="J83" s="929"/>
      <c r="K83" s="929"/>
    </row>
    <row r="84" spans="1:11" ht="13.9" customHeight="1" x14ac:dyDescent="0.2">
      <c r="A84" s="524"/>
      <c r="B84" s="525"/>
      <c r="C84" s="495"/>
      <c r="D84" s="495"/>
      <c r="E84" s="495"/>
      <c r="F84" s="495"/>
      <c r="G84" s="376"/>
    </row>
    <row r="85" spans="1:11" ht="13.9" customHeight="1" x14ac:dyDescent="0.2">
      <c r="A85" s="526"/>
      <c r="B85" s="527"/>
      <c r="C85" s="528"/>
      <c r="D85" s="528"/>
      <c r="E85" s="528"/>
      <c r="F85" s="528"/>
      <c r="G85" s="376"/>
    </row>
    <row r="86" spans="1:11" ht="13.9" customHeight="1" x14ac:dyDescent="0.2">
      <c r="A86" s="526"/>
      <c r="B86" s="527"/>
      <c r="C86" s="528"/>
      <c r="D86" s="528"/>
      <c r="E86" s="528"/>
      <c r="F86" s="528"/>
      <c r="G86" s="376"/>
    </row>
    <row r="87" spans="1:11" ht="13.9" customHeight="1" x14ac:dyDescent="0.2">
      <c r="A87" s="526"/>
      <c r="B87" s="527"/>
      <c r="C87" s="528"/>
      <c r="D87" s="528"/>
      <c r="E87" s="528"/>
      <c r="F87" s="528"/>
      <c r="G87" s="376"/>
    </row>
    <row r="88" spans="1:11" ht="13.9" customHeight="1" x14ac:dyDescent="0.2">
      <c r="A88" s="390"/>
      <c r="B88" s="529"/>
      <c r="C88" s="529"/>
      <c r="D88" s="529"/>
      <c r="E88" s="529"/>
      <c r="F88" s="529"/>
      <c r="G88" s="376"/>
    </row>
    <row r="89" spans="1:11" x14ac:dyDescent="0.2">
      <c r="A89" s="539"/>
      <c r="B89" s="540"/>
      <c r="C89" s="540"/>
      <c r="D89" s="540"/>
      <c r="E89" s="540"/>
      <c r="F89" s="540"/>
      <c r="G89" s="376"/>
    </row>
    <row r="90" spans="1:11" x14ac:dyDescent="0.2">
      <c r="A90" s="508" t="s">
        <v>302</v>
      </c>
      <c r="B90" s="509"/>
      <c r="C90" s="509"/>
      <c r="D90" s="509"/>
      <c r="E90" s="509"/>
      <c r="F90" s="66" t="s">
        <v>301</v>
      </c>
      <c r="G90" s="376"/>
    </row>
    <row r="91" spans="1:11" x14ac:dyDescent="0.2">
      <c r="A91" s="390"/>
      <c r="B91" s="390"/>
      <c r="C91" s="390"/>
      <c r="D91" s="390"/>
      <c r="E91" s="390"/>
      <c r="F91" s="376"/>
      <c r="G91" s="376"/>
    </row>
    <row r="92" spans="1:11" x14ac:dyDescent="0.2">
      <c r="A92" s="686"/>
      <c r="B92" s="376"/>
      <c r="C92" s="376"/>
      <c r="D92" s="376"/>
      <c r="E92" s="376"/>
      <c r="F92" s="376"/>
      <c r="G92" s="376"/>
    </row>
    <row r="93" spans="1:11" x14ac:dyDescent="0.2">
      <c r="A93" s="686"/>
      <c r="B93" s="376"/>
      <c r="C93" s="376"/>
      <c r="D93" s="376"/>
      <c r="E93" s="376"/>
      <c r="F93" s="376"/>
      <c r="G93" s="376"/>
    </row>
    <row r="94" spans="1:11" x14ac:dyDescent="0.2">
      <c r="A94" s="686"/>
      <c r="B94" s="376"/>
      <c r="C94" s="376"/>
      <c r="D94" s="376"/>
      <c r="E94" s="376"/>
      <c r="F94" s="376"/>
      <c r="G94" s="376"/>
    </row>
    <row r="95" spans="1:11" x14ac:dyDescent="0.2">
      <c r="A95" s="686"/>
      <c r="B95" s="376"/>
      <c r="C95" s="376"/>
      <c r="D95" s="376"/>
      <c r="E95" s="376"/>
      <c r="F95" s="376"/>
      <c r="G95" s="376"/>
    </row>
    <row r="96" spans="1:11" x14ac:dyDescent="0.2">
      <c r="A96" s="686"/>
      <c r="B96" s="376"/>
      <c r="C96" s="376"/>
      <c r="D96" s="376"/>
      <c r="E96" s="376"/>
      <c r="F96" s="376"/>
      <c r="G96" s="376"/>
    </row>
    <row r="97" spans="1:7" x14ac:dyDescent="0.2">
      <c r="A97" s="686"/>
      <c r="B97" s="376"/>
      <c r="C97" s="376"/>
      <c r="D97" s="376"/>
      <c r="E97" s="376"/>
      <c r="F97" s="376"/>
      <c r="G97" s="376"/>
    </row>
    <row r="98" spans="1:7" x14ac:dyDescent="0.2">
      <c r="A98" s="376"/>
      <c r="B98" s="376"/>
      <c r="C98" s="376"/>
      <c r="D98" s="376"/>
      <c r="E98" s="376"/>
      <c r="F98" s="376"/>
      <c r="G98" s="376"/>
    </row>
    <row r="99" spans="1:7" x14ac:dyDescent="0.2">
      <c r="A99" s="376"/>
      <c r="B99" s="376"/>
      <c r="C99" s="376"/>
      <c r="D99" s="376"/>
      <c r="E99" s="376"/>
      <c r="F99" s="376"/>
      <c r="G99" s="376"/>
    </row>
    <row r="100" spans="1:7" x14ac:dyDescent="0.2">
      <c r="A100" s="376"/>
      <c r="B100" s="376"/>
      <c r="C100" s="376"/>
      <c r="D100" s="376"/>
      <c r="E100" s="376"/>
      <c r="F100" s="376"/>
      <c r="G100" s="376"/>
    </row>
    <row r="101" spans="1:7" x14ac:dyDescent="0.2">
      <c r="A101" s="376"/>
      <c r="B101" s="376"/>
      <c r="C101" s="376"/>
      <c r="D101" s="376"/>
      <c r="E101" s="376"/>
      <c r="F101" s="376"/>
      <c r="G101" s="376"/>
    </row>
    <row r="102" spans="1:7" x14ac:dyDescent="0.2">
      <c r="A102" s="376"/>
      <c r="B102" s="376"/>
      <c r="C102" s="376"/>
      <c r="D102" s="376"/>
      <c r="E102" s="376"/>
      <c r="F102" s="376"/>
      <c r="G102" s="376"/>
    </row>
    <row r="103" spans="1:7" x14ac:dyDescent="0.2">
      <c r="A103" s="376"/>
      <c r="B103" s="376"/>
      <c r="C103" s="376"/>
      <c r="D103" s="376"/>
      <c r="E103" s="376"/>
      <c r="F103" s="376"/>
      <c r="G103" s="376"/>
    </row>
    <row r="104" spans="1:7" x14ac:dyDescent="0.2">
      <c r="A104" s="376"/>
      <c r="B104" s="376"/>
      <c r="C104" s="376"/>
      <c r="D104" s="376"/>
      <c r="E104" s="376"/>
      <c r="F104" s="376"/>
      <c r="G104" s="376"/>
    </row>
    <row r="105" spans="1:7" x14ac:dyDescent="0.2">
      <c r="A105" s="376"/>
      <c r="B105" s="376"/>
      <c r="C105" s="376"/>
      <c r="D105" s="376"/>
      <c r="E105" s="376"/>
      <c r="F105" s="376"/>
      <c r="G105" s="376"/>
    </row>
    <row r="106" spans="1:7" x14ac:dyDescent="0.2">
      <c r="A106" s="376"/>
      <c r="B106" s="376"/>
      <c r="C106" s="376"/>
      <c r="D106" s="376"/>
      <c r="E106" s="376"/>
      <c r="F106" s="376"/>
      <c r="G106" s="376"/>
    </row>
    <row r="107" spans="1:7" x14ac:dyDescent="0.2">
      <c r="A107" s="376"/>
      <c r="B107" s="376"/>
      <c r="C107" s="376"/>
      <c r="D107" s="376"/>
      <c r="E107" s="376"/>
      <c r="F107" s="376"/>
      <c r="G107" s="376"/>
    </row>
    <row r="108" spans="1:7" x14ac:dyDescent="0.2">
      <c r="A108" s="376"/>
      <c r="B108" s="376"/>
      <c r="C108" s="376"/>
      <c r="D108" s="376"/>
      <c r="E108" s="376"/>
      <c r="F108" s="376"/>
      <c r="G108" s="376"/>
    </row>
    <row r="109" spans="1:7" x14ac:dyDescent="0.2">
      <c r="A109" s="376"/>
      <c r="B109" s="376"/>
      <c r="C109" s="376"/>
      <c r="D109" s="376"/>
      <c r="E109" s="376"/>
      <c r="F109" s="376"/>
      <c r="G109" s="376"/>
    </row>
  </sheetData>
  <phoneticPr fontId="16" type="noConversion"/>
  <hyperlinks>
    <hyperlink ref="F1" location="INHALT!A1" display="INHALT!A1" xr:uid="{FF8905C1-B9C6-4B8D-961C-92A705DCDD2C}"/>
  </hyperlinks>
  <printOptions horizontalCentered="1"/>
  <pageMargins left="0.59055118110236227" right="0.39370078740157483" top="0.59055118110236227" bottom="0.59055118110236227" header="0.23622047244094491" footer="0.19685039370078741"/>
  <pageSetup paperSize="9" scale="95" firstPageNumber="80" orientation="portrait" useFirstPageNumber="1" r:id="rId1"/>
  <headerFooter alignWithMargins="0">
    <oddFooter>&amp;CSeite &amp;P</oddFooter>
  </headerFooter>
  <rowBreaks count="1" manualBreakCount="1">
    <brk id="50" max="6"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7" tint="0.39997558519241921"/>
  </sheetPr>
  <dimension ref="A1:T94"/>
  <sheetViews>
    <sheetView zoomScale="85" zoomScaleNormal="85" zoomScaleSheetLayoutView="40" workbookViewId="0">
      <pane xSplit="2" ySplit="8" topLeftCell="C9" activePane="bottomRight" state="frozen"/>
      <selection activeCell="A80" sqref="A80:XFD80"/>
      <selection pane="topRight" activeCell="A80" sqref="A80:XFD80"/>
      <selection pane="bottomLeft" activeCell="A80" sqref="A80:XFD80"/>
      <selection pane="bottomRight" activeCell="O17" sqref="O17"/>
    </sheetView>
  </sheetViews>
  <sheetFormatPr baseColWidth="10" defaultColWidth="11.42578125" defaultRowHeight="12.75" x14ac:dyDescent="0.2"/>
  <cols>
    <col min="1" max="1" width="5.28515625" style="17" customWidth="1"/>
    <col min="2" max="2" width="22.5703125" style="17" bestFit="1" customWidth="1"/>
    <col min="3" max="3" width="10" style="17" customWidth="1"/>
    <col min="4" max="4" width="8.7109375" style="17" customWidth="1"/>
    <col min="5" max="5" width="11.42578125" style="17" customWidth="1"/>
    <col min="6" max="6" width="9.7109375" style="17" customWidth="1"/>
    <col min="7" max="7" width="13.85546875" style="17" customWidth="1"/>
    <col min="8" max="8" width="15.28515625" style="17" customWidth="1"/>
    <col min="9" max="9" width="18" style="17" customWidth="1"/>
    <col min="10" max="10" width="16.140625" style="17" customWidth="1"/>
    <col min="11" max="11" width="17.85546875" style="17" customWidth="1"/>
    <col min="12" max="12" width="16.5703125" style="17" customWidth="1"/>
    <col min="13" max="13" width="17.28515625" style="17" customWidth="1"/>
    <col min="14" max="15" width="14" style="17" customWidth="1"/>
    <col min="16" max="16" width="5.7109375" style="17" customWidth="1"/>
    <col min="17" max="16384" width="11.42578125" style="17"/>
  </cols>
  <sheetData>
    <row r="1" spans="1:20" ht="12" customHeight="1" x14ac:dyDescent="0.2">
      <c r="A1" s="55"/>
      <c r="B1" s="55"/>
      <c r="C1" s="55"/>
      <c r="D1" s="55"/>
      <c r="E1" s="55"/>
      <c r="F1" s="55"/>
      <c r="G1" s="55"/>
      <c r="H1" s="55"/>
      <c r="I1" s="55"/>
      <c r="J1" s="55"/>
      <c r="K1" s="55"/>
      <c r="L1" s="55"/>
      <c r="M1" s="55"/>
      <c r="N1" s="55"/>
      <c r="O1" s="55"/>
      <c r="P1" s="1070" t="str">
        <f>HYPERLINK("[Kleinräumige Statistik Daten Prototyp.xlsx]INHALT!A1","zum Inhaltsverzeichnis")</f>
        <v>zum Inhaltsverzeichnis</v>
      </c>
      <c r="Q1" s="53"/>
      <c r="R1" s="53"/>
    </row>
    <row r="2" spans="1:20" ht="15.75" x14ac:dyDescent="0.25">
      <c r="A2" s="301" t="s">
        <v>475</v>
      </c>
      <c r="B2" s="302"/>
      <c r="C2" s="303"/>
      <c r="D2" s="303"/>
      <c r="E2" s="303"/>
      <c r="F2" s="303"/>
      <c r="G2" s="303"/>
      <c r="H2" s="303"/>
      <c r="I2" s="303"/>
      <c r="J2" s="303"/>
      <c r="K2" s="303"/>
      <c r="L2" s="303"/>
      <c r="M2" s="303"/>
      <c r="N2" s="303"/>
      <c r="O2" s="303"/>
      <c r="P2" s="53"/>
      <c r="Q2" s="53"/>
      <c r="R2" s="53"/>
    </row>
    <row r="3" spans="1:20" x14ac:dyDescent="0.2">
      <c r="A3" s="55" t="s">
        <v>246</v>
      </c>
      <c r="B3" s="55"/>
      <c r="C3" s="55"/>
      <c r="D3" s="55"/>
      <c r="E3" s="55"/>
      <c r="F3" s="55"/>
      <c r="G3" s="55"/>
      <c r="H3" s="55"/>
      <c r="I3" s="55"/>
      <c r="J3" s="55"/>
      <c r="K3" s="55"/>
      <c r="L3" s="55"/>
      <c r="M3" s="55"/>
      <c r="N3" s="55"/>
      <c r="O3" s="55"/>
      <c r="P3" s="53"/>
      <c r="Q3" s="53"/>
      <c r="R3" s="53"/>
    </row>
    <row r="4" spans="1:20" ht="12" customHeight="1" x14ac:dyDescent="0.2">
      <c r="A4" s="55"/>
      <c r="B4" s="55"/>
      <c r="C4" s="55"/>
      <c r="D4" s="55"/>
      <c r="E4" s="55"/>
      <c r="F4" s="55"/>
      <c r="G4" s="55"/>
      <c r="H4" s="55"/>
      <c r="I4" s="55"/>
      <c r="J4" s="55"/>
      <c r="K4" s="55"/>
      <c r="L4" s="55"/>
      <c r="M4" s="55"/>
      <c r="N4" s="55"/>
      <c r="O4" s="55"/>
      <c r="P4" s="53"/>
      <c r="Q4" s="53"/>
      <c r="R4" s="53"/>
    </row>
    <row r="5" spans="1:20" ht="15" x14ac:dyDescent="0.25">
      <c r="A5" s="435" t="s">
        <v>202</v>
      </c>
      <c r="B5" s="276" t="s">
        <v>170</v>
      </c>
      <c r="C5" s="304" t="s">
        <v>251</v>
      </c>
      <c r="D5" s="133"/>
      <c r="E5" s="133"/>
      <c r="F5" s="133"/>
      <c r="G5" s="133"/>
      <c r="H5" s="133"/>
      <c r="I5" s="133"/>
      <c r="J5" s="133"/>
      <c r="K5" s="133"/>
      <c r="L5" s="133"/>
      <c r="M5" s="133"/>
      <c r="N5" s="133"/>
      <c r="O5" s="305"/>
      <c r="P5" s="324" t="s">
        <v>202</v>
      </c>
      <c r="Q5" s="53"/>
      <c r="R5" s="53"/>
    </row>
    <row r="6" spans="1:20" ht="135" x14ac:dyDescent="0.25">
      <c r="A6" s="436" t="s">
        <v>203</v>
      </c>
      <c r="B6" s="306" t="s">
        <v>172</v>
      </c>
      <c r="C6" s="1129" t="s">
        <v>513</v>
      </c>
      <c r="D6" s="1129" t="s">
        <v>495</v>
      </c>
      <c r="E6" s="1129" t="s">
        <v>496</v>
      </c>
      <c r="F6" s="1129" t="s">
        <v>194</v>
      </c>
      <c r="G6" s="1129" t="s">
        <v>195</v>
      </c>
      <c r="H6" s="1129" t="s">
        <v>514</v>
      </c>
      <c r="I6" s="1129" t="s">
        <v>497</v>
      </c>
      <c r="J6" s="1129" t="s">
        <v>498</v>
      </c>
      <c r="K6" s="1129" t="s">
        <v>499</v>
      </c>
      <c r="L6" s="1129" t="s">
        <v>500</v>
      </c>
      <c r="M6" s="1129" t="s">
        <v>501</v>
      </c>
      <c r="N6" s="1129" t="s">
        <v>502</v>
      </c>
      <c r="O6" s="1130" t="s">
        <v>189</v>
      </c>
      <c r="P6" s="325" t="s">
        <v>203</v>
      </c>
      <c r="Q6" s="53"/>
      <c r="R6" s="53"/>
    </row>
    <row r="7" spans="1:20" x14ac:dyDescent="0.2">
      <c r="A7" s="307"/>
      <c r="B7" s="308"/>
      <c r="C7" s="328">
        <v>1</v>
      </c>
      <c r="D7" s="328">
        <v>2</v>
      </c>
      <c r="E7" s="328">
        <v>3</v>
      </c>
      <c r="F7" s="328">
        <v>4</v>
      </c>
      <c r="G7" s="328">
        <v>5</v>
      </c>
      <c r="H7" s="328">
        <v>6</v>
      </c>
      <c r="I7" s="328">
        <v>7</v>
      </c>
      <c r="J7" s="328">
        <v>8</v>
      </c>
      <c r="K7" s="328">
        <v>9</v>
      </c>
      <c r="L7" s="328">
        <v>10</v>
      </c>
      <c r="M7" s="328">
        <v>11</v>
      </c>
      <c r="N7" s="328">
        <v>12</v>
      </c>
      <c r="O7" s="329"/>
      <c r="P7" s="326"/>
      <c r="Q7" s="53"/>
      <c r="R7" s="53"/>
    </row>
    <row r="8" spans="1:20" x14ac:dyDescent="0.2">
      <c r="A8" s="309"/>
      <c r="B8" s="310"/>
      <c r="C8" s="328" t="s">
        <v>224</v>
      </c>
      <c r="D8" s="328" t="s">
        <v>224</v>
      </c>
      <c r="E8" s="328" t="s">
        <v>224</v>
      </c>
      <c r="F8" s="328" t="s">
        <v>224</v>
      </c>
      <c r="G8" s="328" t="s">
        <v>224</v>
      </c>
      <c r="H8" s="328" t="s">
        <v>224</v>
      </c>
      <c r="I8" s="328" t="s">
        <v>224</v>
      </c>
      <c r="J8" s="328" t="s">
        <v>224</v>
      </c>
      <c r="K8" s="328" t="s">
        <v>224</v>
      </c>
      <c r="L8" s="328" t="s">
        <v>224</v>
      </c>
      <c r="M8" s="328" t="s">
        <v>224</v>
      </c>
      <c r="N8" s="328" t="s">
        <v>224</v>
      </c>
      <c r="O8" s="329" t="s">
        <v>224</v>
      </c>
      <c r="P8" s="327"/>
      <c r="Q8" s="53"/>
      <c r="R8" s="53"/>
    </row>
    <row r="9" spans="1:20" ht="12" customHeight="1" x14ac:dyDescent="0.2">
      <c r="A9" s="53"/>
      <c r="B9" s="311"/>
      <c r="C9" s="311"/>
      <c r="D9" s="311"/>
      <c r="E9" s="311"/>
      <c r="F9" s="311"/>
      <c r="G9" s="311"/>
      <c r="H9" s="311"/>
      <c r="I9" s="311"/>
      <c r="J9" s="311"/>
      <c r="K9" s="311"/>
      <c r="L9" s="311"/>
      <c r="M9" s="311"/>
      <c r="N9" s="311"/>
      <c r="O9" s="311"/>
      <c r="P9" s="687"/>
      <c r="Q9" s="53"/>
      <c r="R9" s="53"/>
    </row>
    <row r="10" spans="1:20" ht="12" customHeight="1" x14ac:dyDescent="0.2">
      <c r="A10" s="86">
        <v>10</v>
      </c>
      <c r="B10" s="61" t="s">
        <v>37</v>
      </c>
      <c r="C10" s="319">
        <v>219</v>
      </c>
      <c r="D10" s="315">
        <v>54</v>
      </c>
      <c r="E10" s="315">
        <v>7</v>
      </c>
      <c r="F10" s="315">
        <v>20</v>
      </c>
      <c r="G10" s="315">
        <v>7</v>
      </c>
      <c r="H10" s="315">
        <v>13</v>
      </c>
      <c r="I10" s="315">
        <v>1</v>
      </c>
      <c r="J10" s="315">
        <v>3</v>
      </c>
      <c r="K10" s="315"/>
      <c r="L10" s="315">
        <v>3</v>
      </c>
      <c r="M10" s="315">
        <v>2</v>
      </c>
      <c r="N10" s="315">
        <v>12</v>
      </c>
      <c r="O10" s="323">
        <v>341</v>
      </c>
      <c r="P10" s="584">
        <v>10</v>
      </c>
      <c r="Q10" s="53"/>
      <c r="R10" s="53"/>
      <c r="S10" s="736"/>
      <c r="T10" s="736"/>
    </row>
    <row r="11" spans="1:20" ht="12" customHeight="1" x14ac:dyDescent="0.2">
      <c r="A11" s="86">
        <v>11</v>
      </c>
      <c r="B11" s="61" t="s">
        <v>38</v>
      </c>
      <c r="C11" s="319">
        <v>429</v>
      </c>
      <c r="D11" s="315">
        <v>51</v>
      </c>
      <c r="E11" s="315">
        <v>14</v>
      </c>
      <c r="F11" s="315">
        <v>34</v>
      </c>
      <c r="G11" s="315">
        <v>5</v>
      </c>
      <c r="H11" s="315">
        <v>52</v>
      </c>
      <c r="I11" s="315">
        <v>1</v>
      </c>
      <c r="J11" s="315">
        <v>8</v>
      </c>
      <c r="K11" s="315"/>
      <c r="L11" s="315">
        <v>15</v>
      </c>
      <c r="M11" s="315">
        <v>5</v>
      </c>
      <c r="N11" s="315">
        <v>40</v>
      </c>
      <c r="O11" s="323">
        <v>654</v>
      </c>
      <c r="P11" s="584">
        <v>11</v>
      </c>
      <c r="Q11" s="53"/>
      <c r="R11" s="53"/>
    </row>
    <row r="12" spans="1:20" ht="12" customHeight="1" x14ac:dyDescent="0.2">
      <c r="A12" s="86">
        <v>12</v>
      </c>
      <c r="B12" s="61" t="s">
        <v>90</v>
      </c>
      <c r="C12" s="319">
        <v>934</v>
      </c>
      <c r="D12" s="315">
        <v>140</v>
      </c>
      <c r="E12" s="315">
        <v>36</v>
      </c>
      <c r="F12" s="315">
        <v>88</v>
      </c>
      <c r="G12" s="315">
        <v>21</v>
      </c>
      <c r="H12" s="315">
        <v>88</v>
      </c>
      <c r="I12" s="315">
        <v>1</v>
      </c>
      <c r="J12" s="315">
        <v>27</v>
      </c>
      <c r="K12" s="315">
        <v>4</v>
      </c>
      <c r="L12" s="315">
        <v>35</v>
      </c>
      <c r="M12" s="315">
        <v>9</v>
      </c>
      <c r="N12" s="315">
        <v>53</v>
      </c>
      <c r="O12" s="323">
        <v>1436</v>
      </c>
      <c r="P12" s="584">
        <v>12</v>
      </c>
      <c r="Q12" s="53"/>
      <c r="R12" s="53"/>
    </row>
    <row r="13" spans="1:20" ht="12" customHeight="1" x14ac:dyDescent="0.2">
      <c r="A13" s="86">
        <v>13</v>
      </c>
      <c r="B13" s="61" t="s">
        <v>39</v>
      </c>
      <c r="C13" s="319">
        <v>153</v>
      </c>
      <c r="D13" s="315">
        <v>29</v>
      </c>
      <c r="E13" s="315">
        <v>6</v>
      </c>
      <c r="F13" s="315">
        <v>13</v>
      </c>
      <c r="G13" s="315">
        <v>3</v>
      </c>
      <c r="H13" s="315">
        <v>21</v>
      </c>
      <c r="I13" s="315"/>
      <c r="J13" s="315">
        <v>3</v>
      </c>
      <c r="K13" s="315"/>
      <c r="L13" s="315">
        <v>6</v>
      </c>
      <c r="M13" s="315"/>
      <c r="N13" s="315">
        <v>10</v>
      </c>
      <c r="O13" s="323">
        <v>244</v>
      </c>
      <c r="P13" s="584">
        <v>13</v>
      </c>
      <c r="Q13" s="53"/>
      <c r="R13" s="53"/>
    </row>
    <row r="14" spans="1:20" ht="12" customHeight="1" x14ac:dyDescent="0.2">
      <c r="A14" s="86">
        <v>14</v>
      </c>
      <c r="B14" s="61" t="s">
        <v>40</v>
      </c>
      <c r="C14" s="319">
        <v>1173</v>
      </c>
      <c r="D14" s="315">
        <v>150</v>
      </c>
      <c r="E14" s="315">
        <v>42</v>
      </c>
      <c r="F14" s="315">
        <v>85</v>
      </c>
      <c r="G14" s="315">
        <v>21</v>
      </c>
      <c r="H14" s="315">
        <v>128</v>
      </c>
      <c r="I14" s="315">
        <v>1</v>
      </c>
      <c r="J14" s="315">
        <v>19</v>
      </c>
      <c r="K14" s="315">
        <v>5</v>
      </c>
      <c r="L14" s="315">
        <v>28</v>
      </c>
      <c r="M14" s="315">
        <v>4</v>
      </c>
      <c r="N14" s="315">
        <v>76</v>
      </c>
      <c r="O14" s="323">
        <v>1732</v>
      </c>
      <c r="P14" s="584">
        <v>14</v>
      </c>
      <c r="Q14" s="53"/>
      <c r="R14" s="53"/>
    </row>
    <row r="15" spans="1:20" ht="12" customHeight="1" x14ac:dyDescent="0.2">
      <c r="A15" s="86">
        <v>15</v>
      </c>
      <c r="B15" s="61" t="s">
        <v>41</v>
      </c>
      <c r="C15" s="319">
        <v>204</v>
      </c>
      <c r="D15" s="315">
        <v>121</v>
      </c>
      <c r="E15" s="315">
        <v>52</v>
      </c>
      <c r="F15" s="315">
        <v>69</v>
      </c>
      <c r="G15" s="315">
        <v>15</v>
      </c>
      <c r="H15" s="315">
        <v>10</v>
      </c>
      <c r="I15" s="315">
        <v>1</v>
      </c>
      <c r="J15" s="315">
        <v>13</v>
      </c>
      <c r="K15" s="315">
        <v>1</v>
      </c>
      <c r="L15" s="315">
        <v>18</v>
      </c>
      <c r="M15" s="315">
        <v>4</v>
      </c>
      <c r="N15" s="315">
        <v>35</v>
      </c>
      <c r="O15" s="323">
        <v>543</v>
      </c>
      <c r="P15" s="584">
        <v>15</v>
      </c>
      <c r="Q15" s="53"/>
      <c r="R15" s="53"/>
    </row>
    <row r="16" spans="1:20" ht="12" customHeight="1" x14ac:dyDescent="0.2">
      <c r="A16" s="86">
        <v>16</v>
      </c>
      <c r="B16" s="61" t="s">
        <v>99</v>
      </c>
      <c r="C16" s="319">
        <v>638</v>
      </c>
      <c r="D16" s="315">
        <v>287</v>
      </c>
      <c r="E16" s="315">
        <v>106</v>
      </c>
      <c r="F16" s="315">
        <v>151</v>
      </c>
      <c r="G16" s="315">
        <v>35</v>
      </c>
      <c r="H16" s="315">
        <v>66</v>
      </c>
      <c r="I16" s="315">
        <v>7</v>
      </c>
      <c r="J16" s="315">
        <v>29</v>
      </c>
      <c r="K16" s="315">
        <v>1</v>
      </c>
      <c r="L16" s="315">
        <v>35</v>
      </c>
      <c r="M16" s="315">
        <v>11</v>
      </c>
      <c r="N16" s="315">
        <v>90</v>
      </c>
      <c r="O16" s="323">
        <v>1456</v>
      </c>
      <c r="P16" s="584">
        <v>16</v>
      </c>
      <c r="Q16" s="53"/>
      <c r="R16" s="53"/>
    </row>
    <row r="17" spans="1:18" ht="12" customHeight="1" x14ac:dyDescent="0.2">
      <c r="A17" s="86">
        <v>17</v>
      </c>
      <c r="B17" s="61" t="s">
        <v>42</v>
      </c>
      <c r="C17" s="319">
        <v>810</v>
      </c>
      <c r="D17" s="315">
        <v>278</v>
      </c>
      <c r="E17" s="315">
        <v>128</v>
      </c>
      <c r="F17" s="315">
        <v>177</v>
      </c>
      <c r="G17" s="315">
        <v>60</v>
      </c>
      <c r="H17" s="315">
        <v>80</v>
      </c>
      <c r="I17" s="315">
        <v>3</v>
      </c>
      <c r="J17" s="315">
        <v>28</v>
      </c>
      <c r="K17" s="315">
        <v>2</v>
      </c>
      <c r="L17" s="315">
        <v>71</v>
      </c>
      <c r="M17" s="315">
        <v>13</v>
      </c>
      <c r="N17" s="315">
        <v>90</v>
      </c>
      <c r="O17" s="323">
        <v>1740</v>
      </c>
      <c r="P17" s="584">
        <v>17</v>
      </c>
      <c r="Q17" s="53"/>
      <c r="R17" s="53"/>
    </row>
    <row r="18" spans="1:18" ht="12" customHeight="1" x14ac:dyDescent="0.2">
      <c r="A18" s="86">
        <v>21</v>
      </c>
      <c r="B18" s="61" t="s">
        <v>43</v>
      </c>
      <c r="C18" s="319">
        <v>510</v>
      </c>
      <c r="D18" s="315">
        <v>125</v>
      </c>
      <c r="E18" s="315">
        <v>41</v>
      </c>
      <c r="F18" s="315">
        <v>119</v>
      </c>
      <c r="G18" s="315">
        <v>12</v>
      </c>
      <c r="H18" s="315">
        <v>67</v>
      </c>
      <c r="I18" s="315"/>
      <c r="J18" s="315">
        <v>14</v>
      </c>
      <c r="K18" s="315">
        <v>2</v>
      </c>
      <c r="L18" s="315">
        <v>13</v>
      </c>
      <c r="M18" s="315">
        <v>5</v>
      </c>
      <c r="N18" s="315">
        <v>40</v>
      </c>
      <c r="O18" s="323">
        <v>948</v>
      </c>
      <c r="P18" s="584">
        <v>21</v>
      </c>
      <c r="Q18" s="53"/>
      <c r="R18" s="53"/>
    </row>
    <row r="19" spans="1:18" ht="12" customHeight="1" x14ac:dyDescent="0.2">
      <c r="A19" s="86">
        <v>22</v>
      </c>
      <c r="B19" s="61" t="s">
        <v>44</v>
      </c>
      <c r="C19" s="319">
        <v>420</v>
      </c>
      <c r="D19" s="315">
        <v>104</v>
      </c>
      <c r="E19" s="315">
        <v>53</v>
      </c>
      <c r="F19" s="315">
        <v>100</v>
      </c>
      <c r="G19" s="315">
        <v>22</v>
      </c>
      <c r="H19" s="315">
        <v>32</v>
      </c>
      <c r="I19" s="315">
        <v>1</v>
      </c>
      <c r="J19" s="315">
        <v>12</v>
      </c>
      <c r="K19" s="315">
        <v>3</v>
      </c>
      <c r="L19" s="315">
        <v>20</v>
      </c>
      <c r="M19" s="315">
        <v>4</v>
      </c>
      <c r="N19" s="315">
        <v>39</v>
      </c>
      <c r="O19" s="323">
        <v>810</v>
      </c>
      <c r="P19" s="584">
        <v>22</v>
      </c>
      <c r="Q19" s="53"/>
      <c r="R19" s="53"/>
    </row>
    <row r="20" spans="1:18" ht="12" customHeight="1" x14ac:dyDescent="0.2">
      <c r="A20" s="86">
        <v>23</v>
      </c>
      <c r="B20" s="61" t="s">
        <v>45</v>
      </c>
      <c r="C20" s="319">
        <v>611</v>
      </c>
      <c r="D20" s="315">
        <v>287</v>
      </c>
      <c r="E20" s="315">
        <v>113</v>
      </c>
      <c r="F20" s="315">
        <v>213</v>
      </c>
      <c r="G20" s="315">
        <v>59</v>
      </c>
      <c r="H20" s="315">
        <v>16</v>
      </c>
      <c r="I20" s="315">
        <v>3</v>
      </c>
      <c r="J20" s="315">
        <v>16</v>
      </c>
      <c r="K20" s="315">
        <v>3</v>
      </c>
      <c r="L20" s="315">
        <v>51</v>
      </c>
      <c r="M20" s="315">
        <v>15</v>
      </c>
      <c r="N20" s="315">
        <v>112</v>
      </c>
      <c r="O20" s="323">
        <v>1499</v>
      </c>
      <c r="P20" s="584">
        <v>23</v>
      </c>
      <c r="Q20" s="53"/>
      <c r="R20" s="53"/>
    </row>
    <row r="21" spans="1:18" ht="12" customHeight="1" x14ac:dyDescent="0.2">
      <c r="A21" s="86">
        <v>24</v>
      </c>
      <c r="B21" s="61" t="s">
        <v>46</v>
      </c>
      <c r="C21" s="319">
        <v>1315</v>
      </c>
      <c r="D21" s="315">
        <v>541</v>
      </c>
      <c r="E21" s="315">
        <v>249</v>
      </c>
      <c r="F21" s="315">
        <v>401</v>
      </c>
      <c r="G21" s="315">
        <v>132</v>
      </c>
      <c r="H21" s="315">
        <v>76</v>
      </c>
      <c r="I21" s="315">
        <v>1</v>
      </c>
      <c r="J21" s="315">
        <v>27</v>
      </c>
      <c r="K21" s="315">
        <v>6</v>
      </c>
      <c r="L21" s="315">
        <v>126</v>
      </c>
      <c r="M21" s="315">
        <v>24</v>
      </c>
      <c r="N21" s="315">
        <v>179</v>
      </c>
      <c r="O21" s="323">
        <v>3077</v>
      </c>
      <c r="P21" s="584">
        <v>24</v>
      </c>
      <c r="Q21" s="53"/>
      <c r="R21" s="53"/>
    </row>
    <row r="22" spans="1:18" ht="12" customHeight="1" x14ac:dyDescent="0.2">
      <c r="A22" s="86">
        <v>25</v>
      </c>
      <c r="B22" s="61" t="s">
        <v>180</v>
      </c>
      <c r="C22" s="319">
        <v>478</v>
      </c>
      <c r="D22" s="315">
        <v>124</v>
      </c>
      <c r="E22" s="315">
        <v>63</v>
      </c>
      <c r="F22" s="315">
        <v>91</v>
      </c>
      <c r="G22" s="315">
        <v>31</v>
      </c>
      <c r="H22" s="315">
        <v>18</v>
      </c>
      <c r="I22" s="315"/>
      <c r="J22" s="315">
        <v>12</v>
      </c>
      <c r="K22" s="315">
        <v>4</v>
      </c>
      <c r="L22" s="315">
        <v>42</v>
      </c>
      <c r="M22" s="315">
        <v>15</v>
      </c>
      <c r="N22" s="315">
        <v>69</v>
      </c>
      <c r="O22" s="323">
        <v>947</v>
      </c>
      <c r="P22" s="584">
        <v>25</v>
      </c>
      <c r="Q22" s="53"/>
      <c r="R22" s="53"/>
    </row>
    <row r="23" spans="1:18" ht="12" customHeight="1" x14ac:dyDescent="0.2">
      <c r="A23" s="86">
        <v>26</v>
      </c>
      <c r="B23" s="61" t="s">
        <v>164</v>
      </c>
      <c r="C23" s="320">
        <v>534</v>
      </c>
      <c r="D23" s="316">
        <v>206</v>
      </c>
      <c r="E23" s="316">
        <v>108</v>
      </c>
      <c r="F23" s="316">
        <v>122</v>
      </c>
      <c r="G23" s="316">
        <v>60</v>
      </c>
      <c r="H23" s="316">
        <v>19</v>
      </c>
      <c r="I23" s="316">
        <v>1</v>
      </c>
      <c r="J23" s="316">
        <v>11</v>
      </c>
      <c r="K23" s="316">
        <v>1</v>
      </c>
      <c r="L23" s="316">
        <v>44</v>
      </c>
      <c r="M23" s="316">
        <v>11</v>
      </c>
      <c r="N23" s="316">
        <v>83</v>
      </c>
      <c r="O23" s="323">
        <v>1200</v>
      </c>
      <c r="P23" s="584">
        <v>26</v>
      </c>
      <c r="Q23" s="53"/>
      <c r="R23" s="53"/>
    </row>
    <row r="24" spans="1:18" ht="12" customHeight="1" x14ac:dyDescent="0.2">
      <c r="A24" s="86">
        <v>31</v>
      </c>
      <c r="B24" s="61" t="s">
        <v>47</v>
      </c>
      <c r="C24" s="319">
        <v>903</v>
      </c>
      <c r="D24" s="315">
        <v>324</v>
      </c>
      <c r="E24" s="315">
        <v>128</v>
      </c>
      <c r="F24" s="315">
        <v>230</v>
      </c>
      <c r="G24" s="315">
        <v>61</v>
      </c>
      <c r="H24" s="315">
        <v>92</v>
      </c>
      <c r="I24" s="315"/>
      <c r="J24" s="315">
        <v>31</v>
      </c>
      <c r="K24" s="315">
        <v>1</v>
      </c>
      <c r="L24" s="315">
        <v>50</v>
      </c>
      <c r="M24" s="315">
        <v>14</v>
      </c>
      <c r="N24" s="315">
        <v>96</v>
      </c>
      <c r="O24" s="323">
        <v>1930</v>
      </c>
      <c r="P24" s="584">
        <v>31</v>
      </c>
      <c r="Q24" s="53"/>
      <c r="R24" s="53"/>
    </row>
    <row r="25" spans="1:18" ht="12" customHeight="1" x14ac:dyDescent="0.2">
      <c r="A25" s="86">
        <v>32</v>
      </c>
      <c r="B25" s="61" t="s">
        <v>48</v>
      </c>
      <c r="C25" s="319">
        <v>1342</v>
      </c>
      <c r="D25" s="315">
        <v>482</v>
      </c>
      <c r="E25" s="315">
        <v>192</v>
      </c>
      <c r="F25" s="315">
        <v>304</v>
      </c>
      <c r="G25" s="315">
        <v>80</v>
      </c>
      <c r="H25" s="315">
        <v>144</v>
      </c>
      <c r="I25" s="315">
        <v>2</v>
      </c>
      <c r="J25" s="315">
        <v>40</v>
      </c>
      <c r="K25" s="315">
        <v>6</v>
      </c>
      <c r="L25" s="315">
        <v>94</v>
      </c>
      <c r="M25" s="315">
        <v>24</v>
      </c>
      <c r="N25" s="315">
        <v>202</v>
      </c>
      <c r="O25" s="323">
        <v>2912</v>
      </c>
      <c r="P25" s="584">
        <v>32</v>
      </c>
      <c r="Q25" s="53"/>
      <c r="R25" s="53"/>
    </row>
    <row r="26" spans="1:18" ht="12" customHeight="1" x14ac:dyDescent="0.2">
      <c r="A26" s="86">
        <v>33</v>
      </c>
      <c r="B26" s="61" t="s">
        <v>181</v>
      </c>
      <c r="C26" s="319">
        <v>19</v>
      </c>
      <c r="D26" s="315">
        <v>2</v>
      </c>
      <c r="E26" s="315">
        <v>3</v>
      </c>
      <c r="F26" s="315">
        <v>5</v>
      </c>
      <c r="G26" s="315">
        <v>2</v>
      </c>
      <c r="H26" s="315"/>
      <c r="I26" s="315"/>
      <c r="J26" s="315">
        <v>2</v>
      </c>
      <c r="K26" s="315"/>
      <c r="L26" s="315"/>
      <c r="M26" s="315"/>
      <c r="N26" s="315">
        <v>5</v>
      </c>
      <c r="O26" s="323">
        <v>38</v>
      </c>
      <c r="P26" s="584">
        <v>33</v>
      </c>
      <c r="Q26" s="53"/>
      <c r="R26" s="53"/>
    </row>
    <row r="27" spans="1:18" ht="12" customHeight="1" x14ac:dyDescent="0.2">
      <c r="A27" s="86">
        <v>34</v>
      </c>
      <c r="B27" s="61" t="s">
        <v>49</v>
      </c>
      <c r="C27" s="319">
        <v>927</v>
      </c>
      <c r="D27" s="315">
        <v>451</v>
      </c>
      <c r="E27" s="315">
        <v>204</v>
      </c>
      <c r="F27" s="315">
        <v>239</v>
      </c>
      <c r="G27" s="315">
        <v>60</v>
      </c>
      <c r="H27" s="315">
        <v>80</v>
      </c>
      <c r="I27" s="315"/>
      <c r="J27" s="315">
        <v>38</v>
      </c>
      <c r="K27" s="315">
        <v>1</v>
      </c>
      <c r="L27" s="315">
        <v>57</v>
      </c>
      <c r="M27" s="315">
        <v>15</v>
      </c>
      <c r="N27" s="315">
        <v>103</v>
      </c>
      <c r="O27" s="323">
        <v>2175</v>
      </c>
      <c r="P27" s="584">
        <v>34</v>
      </c>
      <c r="Q27" s="53"/>
      <c r="R27" s="53"/>
    </row>
    <row r="28" spans="1:18" ht="12" customHeight="1" x14ac:dyDescent="0.2">
      <c r="A28" s="86">
        <v>35</v>
      </c>
      <c r="B28" s="61" t="s">
        <v>91</v>
      </c>
      <c r="C28" s="319">
        <v>697</v>
      </c>
      <c r="D28" s="315">
        <v>212</v>
      </c>
      <c r="E28" s="315">
        <v>83</v>
      </c>
      <c r="F28" s="315">
        <v>176</v>
      </c>
      <c r="G28" s="315">
        <v>56</v>
      </c>
      <c r="H28" s="315">
        <v>60</v>
      </c>
      <c r="I28" s="315">
        <v>2</v>
      </c>
      <c r="J28" s="315">
        <v>29</v>
      </c>
      <c r="K28" s="315">
        <v>2</v>
      </c>
      <c r="L28" s="315">
        <v>32</v>
      </c>
      <c r="M28" s="315">
        <v>15</v>
      </c>
      <c r="N28" s="315">
        <v>78</v>
      </c>
      <c r="O28" s="323">
        <v>1442</v>
      </c>
      <c r="P28" s="584">
        <v>35</v>
      </c>
      <c r="Q28" s="53"/>
      <c r="R28" s="53"/>
    </row>
    <row r="29" spans="1:18" ht="12" customHeight="1" x14ac:dyDescent="0.2">
      <c r="A29" s="86">
        <v>36</v>
      </c>
      <c r="B29" s="61" t="s">
        <v>50</v>
      </c>
      <c r="C29" s="319">
        <v>820</v>
      </c>
      <c r="D29" s="315">
        <v>305</v>
      </c>
      <c r="E29" s="315">
        <v>146</v>
      </c>
      <c r="F29" s="315">
        <v>235</v>
      </c>
      <c r="G29" s="315">
        <v>73</v>
      </c>
      <c r="H29" s="315">
        <v>56</v>
      </c>
      <c r="I29" s="315">
        <v>2</v>
      </c>
      <c r="J29" s="315">
        <v>30</v>
      </c>
      <c r="K29" s="315">
        <v>1</v>
      </c>
      <c r="L29" s="315">
        <v>79</v>
      </c>
      <c r="M29" s="315">
        <v>22</v>
      </c>
      <c r="N29" s="315">
        <v>101</v>
      </c>
      <c r="O29" s="323">
        <v>1870</v>
      </c>
      <c r="P29" s="584">
        <v>36</v>
      </c>
      <c r="Q29" s="53"/>
      <c r="R29" s="53"/>
    </row>
    <row r="30" spans="1:18" ht="12" customHeight="1" x14ac:dyDescent="0.2">
      <c r="A30" s="86">
        <v>41</v>
      </c>
      <c r="B30" s="61" t="s">
        <v>51</v>
      </c>
      <c r="C30" s="319">
        <v>636</v>
      </c>
      <c r="D30" s="315">
        <v>313</v>
      </c>
      <c r="E30" s="315">
        <v>132</v>
      </c>
      <c r="F30" s="315">
        <v>208</v>
      </c>
      <c r="G30" s="315">
        <v>38</v>
      </c>
      <c r="H30" s="315">
        <v>59</v>
      </c>
      <c r="I30" s="315">
        <v>1</v>
      </c>
      <c r="J30" s="315">
        <v>36</v>
      </c>
      <c r="K30" s="315">
        <v>2</v>
      </c>
      <c r="L30" s="315">
        <v>39</v>
      </c>
      <c r="M30" s="315">
        <v>8</v>
      </c>
      <c r="N30" s="315">
        <v>71</v>
      </c>
      <c r="O30" s="323">
        <v>1543</v>
      </c>
      <c r="P30" s="584">
        <v>41</v>
      </c>
      <c r="Q30" s="53"/>
      <c r="R30" s="53"/>
    </row>
    <row r="31" spans="1:18" ht="12" customHeight="1" x14ac:dyDescent="0.2">
      <c r="A31" s="86">
        <v>42</v>
      </c>
      <c r="B31" s="61" t="s">
        <v>52</v>
      </c>
      <c r="C31" s="319">
        <v>566</v>
      </c>
      <c r="D31" s="315">
        <v>358</v>
      </c>
      <c r="E31" s="315">
        <v>154</v>
      </c>
      <c r="F31" s="315">
        <v>216</v>
      </c>
      <c r="G31" s="315">
        <v>32</v>
      </c>
      <c r="H31" s="315">
        <v>79</v>
      </c>
      <c r="I31" s="315">
        <v>2</v>
      </c>
      <c r="J31" s="315">
        <v>26</v>
      </c>
      <c r="K31" s="315">
        <v>2</v>
      </c>
      <c r="L31" s="315">
        <v>42</v>
      </c>
      <c r="M31" s="315">
        <v>14</v>
      </c>
      <c r="N31" s="315">
        <v>90</v>
      </c>
      <c r="O31" s="323">
        <v>1581</v>
      </c>
      <c r="P31" s="584">
        <v>42</v>
      </c>
      <c r="Q31" s="53"/>
      <c r="R31" s="53"/>
    </row>
    <row r="32" spans="1:18" ht="12" customHeight="1" x14ac:dyDescent="0.2">
      <c r="A32" s="86">
        <v>43</v>
      </c>
      <c r="B32" s="61" t="s">
        <v>53</v>
      </c>
      <c r="C32" s="319">
        <v>1422</v>
      </c>
      <c r="D32" s="315">
        <v>519</v>
      </c>
      <c r="E32" s="315">
        <v>171</v>
      </c>
      <c r="F32" s="315">
        <v>343</v>
      </c>
      <c r="G32" s="315">
        <v>70</v>
      </c>
      <c r="H32" s="315">
        <v>115</v>
      </c>
      <c r="I32" s="315">
        <v>3</v>
      </c>
      <c r="J32" s="315">
        <v>50</v>
      </c>
      <c r="K32" s="315">
        <v>3</v>
      </c>
      <c r="L32" s="315">
        <v>96</v>
      </c>
      <c r="M32" s="315">
        <v>18</v>
      </c>
      <c r="N32" s="315">
        <v>187</v>
      </c>
      <c r="O32" s="323">
        <v>2997</v>
      </c>
      <c r="P32" s="584">
        <v>43</v>
      </c>
      <c r="Q32" s="53"/>
      <c r="R32" s="53"/>
    </row>
    <row r="33" spans="1:18" ht="12" customHeight="1" x14ac:dyDescent="0.2">
      <c r="A33" s="86">
        <v>44</v>
      </c>
      <c r="B33" s="61" t="s">
        <v>54</v>
      </c>
      <c r="C33" s="319">
        <v>608</v>
      </c>
      <c r="D33" s="315">
        <v>332</v>
      </c>
      <c r="E33" s="315">
        <v>104</v>
      </c>
      <c r="F33" s="315">
        <v>266</v>
      </c>
      <c r="G33" s="315">
        <v>82</v>
      </c>
      <c r="H33" s="315">
        <v>100</v>
      </c>
      <c r="I33" s="315">
        <v>4</v>
      </c>
      <c r="J33" s="315">
        <v>33</v>
      </c>
      <c r="K33" s="315">
        <v>3</v>
      </c>
      <c r="L33" s="315">
        <v>49</v>
      </c>
      <c r="M33" s="315">
        <v>29</v>
      </c>
      <c r="N33" s="315">
        <v>95</v>
      </c>
      <c r="O33" s="323">
        <v>1705</v>
      </c>
      <c r="P33" s="584">
        <v>44</v>
      </c>
      <c r="Q33" s="53"/>
      <c r="R33" s="53"/>
    </row>
    <row r="34" spans="1:18" ht="12" customHeight="1" x14ac:dyDescent="0.2">
      <c r="A34" s="86">
        <v>45</v>
      </c>
      <c r="B34" s="61" t="s">
        <v>55</v>
      </c>
      <c r="C34" s="319">
        <v>59</v>
      </c>
      <c r="D34" s="315">
        <v>10</v>
      </c>
      <c r="E34" s="315">
        <v>12</v>
      </c>
      <c r="F34" s="315">
        <v>3</v>
      </c>
      <c r="G34" s="315">
        <v>1</v>
      </c>
      <c r="H34" s="315">
        <v>2</v>
      </c>
      <c r="I34" s="315">
        <v>1</v>
      </c>
      <c r="J34" s="315">
        <v>1</v>
      </c>
      <c r="K34" s="315">
        <v>1</v>
      </c>
      <c r="L34" s="315">
        <v>3</v>
      </c>
      <c r="M34" s="315"/>
      <c r="N34" s="315">
        <v>10</v>
      </c>
      <c r="O34" s="323">
        <v>103</v>
      </c>
      <c r="P34" s="584">
        <v>45</v>
      </c>
      <c r="Q34" s="53"/>
      <c r="R34" s="53"/>
    </row>
    <row r="35" spans="1:18" ht="12" customHeight="1" x14ac:dyDescent="0.2">
      <c r="A35" s="86">
        <v>46</v>
      </c>
      <c r="B35" s="61" t="s">
        <v>56</v>
      </c>
      <c r="C35" s="319">
        <v>77</v>
      </c>
      <c r="D35" s="315">
        <v>63</v>
      </c>
      <c r="E35" s="315">
        <v>29</v>
      </c>
      <c r="F35" s="315">
        <v>61</v>
      </c>
      <c r="G35" s="315">
        <v>18</v>
      </c>
      <c r="H35" s="315">
        <v>4</v>
      </c>
      <c r="I35" s="315"/>
      <c r="J35" s="315">
        <v>5</v>
      </c>
      <c r="K35" s="315">
        <v>1</v>
      </c>
      <c r="L35" s="315">
        <v>7</v>
      </c>
      <c r="M35" s="315">
        <v>5</v>
      </c>
      <c r="N35" s="315">
        <v>21</v>
      </c>
      <c r="O35" s="323">
        <v>291</v>
      </c>
      <c r="P35" s="584">
        <v>46</v>
      </c>
      <c r="Q35" s="53"/>
      <c r="R35" s="53"/>
    </row>
    <row r="36" spans="1:18" ht="12" customHeight="1" x14ac:dyDescent="0.2">
      <c r="A36" s="86">
        <v>47</v>
      </c>
      <c r="B36" s="61" t="s">
        <v>57</v>
      </c>
      <c r="C36" s="319">
        <v>95</v>
      </c>
      <c r="D36" s="315">
        <v>77</v>
      </c>
      <c r="E36" s="315">
        <v>41</v>
      </c>
      <c r="F36" s="315">
        <v>86</v>
      </c>
      <c r="G36" s="315">
        <v>15</v>
      </c>
      <c r="H36" s="315">
        <v>10</v>
      </c>
      <c r="I36" s="315">
        <v>2</v>
      </c>
      <c r="J36" s="315">
        <v>7</v>
      </c>
      <c r="K36" s="315">
        <v>1</v>
      </c>
      <c r="L36" s="315">
        <v>4</v>
      </c>
      <c r="M36" s="315">
        <v>7</v>
      </c>
      <c r="N36" s="315">
        <v>21</v>
      </c>
      <c r="O36" s="323">
        <v>366</v>
      </c>
      <c r="P36" s="584">
        <v>47</v>
      </c>
      <c r="Q36" s="53"/>
      <c r="R36" s="53"/>
    </row>
    <row r="37" spans="1:18" ht="12" customHeight="1" x14ac:dyDescent="0.2">
      <c r="A37" s="86">
        <v>48</v>
      </c>
      <c r="B37" s="61" t="s">
        <v>58</v>
      </c>
      <c r="C37" s="319">
        <v>5</v>
      </c>
      <c r="D37" s="315">
        <v>2</v>
      </c>
      <c r="E37" s="315"/>
      <c r="F37" s="315"/>
      <c r="G37" s="315"/>
      <c r="H37" s="315">
        <v>1</v>
      </c>
      <c r="I37" s="315"/>
      <c r="J37" s="315"/>
      <c r="K37" s="315"/>
      <c r="L37" s="315"/>
      <c r="M37" s="315"/>
      <c r="N37" s="315"/>
      <c r="O37" s="323">
        <v>8</v>
      </c>
      <c r="P37" s="584">
        <v>48</v>
      </c>
      <c r="Q37" s="53"/>
      <c r="R37" s="53"/>
    </row>
    <row r="38" spans="1:18" ht="12" customHeight="1" x14ac:dyDescent="0.2">
      <c r="A38" s="86">
        <v>51</v>
      </c>
      <c r="B38" s="61" t="s">
        <v>59</v>
      </c>
      <c r="C38" s="319">
        <v>345</v>
      </c>
      <c r="D38" s="315">
        <v>229</v>
      </c>
      <c r="E38" s="315">
        <v>103</v>
      </c>
      <c r="F38" s="315">
        <v>168</v>
      </c>
      <c r="G38" s="315">
        <v>32</v>
      </c>
      <c r="H38" s="315">
        <v>30</v>
      </c>
      <c r="I38" s="315">
        <v>1</v>
      </c>
      <c r="J38" s="315">
        <v>19</v>
      </c>
      <c r="K38" s="315">
        <v>1</v>
      </c>
      <c r="L38" s="315">
        <v>25</v>
      </c>
      <c r="M38" s="315">
        <v>8</v>
      </c>
      <c r="N38" s="315">
        <v>60</v>
      </c>
      <c r="O38" s="323">
        <v>1021</v>
      </c>
      <c r="P38" s="584">
        <v>51</v>
      </c>
      <c r="Q38" s="53"/>
      <c r="R38" s="53"/>
    </row>
    <row r="39" spans="1:18" ht="12" customHeight="1" x14ac:dyDescent="0.2">
      <c r="A39" s="86">
        <v>52</v>
      </c>
      <c r="B39" s="61" t="s">
        <v>132</v>
      </c>
      <c r="C39" s="319">
        <v>658</v>
      </c>
      <c r="D39" s="315">
        <v>378</v>
      </c>
      <c r="E39" s="315">
        <v>138</v>
      </c>
      <c r="F39" s="315">
        <v>181</v>
      </c>
      <c r="G39" s="315">
        <v>42</v>
      </c>
      <c r="H39" s="315">
        <v>44</v>
      </c>
      <c r="I39" s="315">
        <v>1</v>
      </c>
      <c r="J39" s="315">
        <v>27</v>
      </c>
      <c r="K39" s="315">
        <v>2</v>
      </c>
      <c r="L39" s="315">
        <v>34</v>
      </c>
      <c r="M39" s="315">
        <v>11</v>
      </c>
      <c r="N39" s="315">
        <v>99</v>
      </c>
      <c r="O39" s="323">
        <v>1615</v>
      </c>
      <c r="P39" s="584">
        <v>52</v>
      </c>
      <c r="Q39" s="53"/>
      <c r="R39" s="53"/>
    </row>
    <row r="40" spans="1:18" ht="12" customHeight="1" x14ac:dyDescent="0.2">
      <c r="A40" s="86">
        <v>53</v>
      </c>
      <c r="B40" s="61" t="s">
        <v>60</v>
      </c>
      <c r="C40" s="319">
        <v>188</v>
      </c>
      <c r="D40" s="315">
        <v>181</v>
      </c>
      <c r="E40" s="315">
        <v>112</v>
      </c>
      <c r="F40" s="315">
        <v>147</v>
      </c>
      <c r="G40" s="315">
        <v>31</v>
      </c>
      <c r="H40" s="315">
        <v>29</v>
      </c>
      <c r="I40" s="315">
        <v>1</v>
      </c>
      <c r="J40" s="315">
        <v>14</v>
      </c>
      <c r="K40" s="315">
        <v>1</v>
      </c>
      <c r="L40" s="315">
        <v>19</v>
      </c>
      <c r="M40" s="315">
        <v>4</v>
      </c>
      <c r="N40" s="315">
        <v>42</v>
      </c>
      <c r="O40" s="323">
        <v>769</v>
      </c>
      <c r="P40" s="584">
        <v>53</v>
      </c>
      <c r="Q40" s="53"/>
      <c r="R40" s="53"/>
    </row>
    <row r="41" spans="1:18" ht="12" customHeight="1" x14ac:dyDescent="0.2">
      <c r="A41" s="86">
        <v>54</v>
      </c>
      <c r="B41" s="61" t="s">
        <v>135</v>
      </c>
      <c r="C41" s="319">
        <v>76</v>
      </c>
      <c r="D41" s="315">
        <v>68</v>
      </c>
      <c r="E41" s="315">
        <v>40</v>
      </c>
      <c r="F41" s="315">
        <v>38</v>
      </c>
      <c r="G41" s="315">
        <v>9</v>
      </c>
      <c r="H41" s="315">
        <v>3</v>
      </c>
      <c r="I41" s="315"/>
      <c r="J41" s="315">
        <v>4</v>
      </c>
      <c r="K41" s="315">
        <v>1</v>
      </c>
      <c r="L41" s="315">
        <v>7</v>
      </c>
      <c r="M41" s="315">
        <v>2</v>
      </c>
      <c r="N41" s="315">
        <v>12</v>
      </c>
      <c r="O41" s="323">
        <v>260</v>
      </c>
      <c r="P41" s="584">
        <v>54</v>
      </c>
      <c r="Q41" s="53"/>
      <c r="R41" s="53"/>
    </row>
    <row r="42" spans="1:18" ht="12" customHeight="1" x14ac:dyDescent="0.2">
      <c r="A42" s="86">
        <v>55</v>
      </c>
      <c r="B42" s="61" t="s">
        <v>166</v>
      </c>
      <c r="C42" s="319">
        <v>604</v>
      </c>
      <c r="D42" s="315">
        <v>263</v>
      </c>
      <c r="E42" s="315">
        <v>119</v>
      </c>
      <c r="F42" s="315">
        <v>187</v>
      </c>
      <c r="G42" s="315">
        <v>30</v>
      </c>
      <c r="H42" s="315">
        <v>56</v>
      </c>
      <c r="I42" s="315">
        <v>1</v>
      </c>
      <c r="J42" s="315">
        <v>28</v>
      </c>
      <c r="K42" s="315">
        <v>2</v>
      </c>
      <c r="L42" s="315">
        <v>40</v>
      </c>
      <c r="M42" s="315">
        <v>7</v>
      </c>
      <c r="N42" s="315">
        <v>74</v>
      </c>
      <c r="O42" s="323">
        <v>1411</v>
      </c>
      <c r="P42" s="584">
        <v>55</v>
      </c>
      <c r="Q42" s="53"/>
      <c r="R42" s="53"/>
    </row>
    <row r="43" spans="1:18" ht="12" customHeight="1" x14ac:dyDescent="0.2">
      <c r="A43" s="86">
        <v>61</v>
      </c>
      <c r="B43" s="61" t="s">
        <v>64</v>
      </c>
      <c r="C43" s="319">
        <v>290</v>
      </c>
      <c r="D43" s="315">
        <v>226</v>
      </c>
      <c r="E43" s="315">
        <v>117</v>
      </c>
      <c r="F43" s="315">
        <v>154</v>
      </c>
      <c r="G43" s="315">
        <v>45</v>
      </c>
      <c r="H43" s="315">
        <v>37</v>
      </c>
      <c r="I43" s="315">
        <v>1</v>
      </c>
      <c r="J43" s="315">
        <v>21</v>
      </c>
      <c r="K43" s="315"/>
      <c r="L43" s="315">
        <v>26</v>
      </c>
      <c r="M43" s="315">
        <v>10</v>
      </c>
      <c r="N43" s="315">
        <v>54</v>
      </c>
      <c r="O43" s="323">
        <v>981</v>
      </c>
      <c r="P43" s="584">
        <v>61</v>
      </c>
      <c r="Q43" s="53"/>
      <c r="R43" s="53"/>
    </row>
    <row r="44" spans="1:18" ht="12" customHeight="1" x14ac:dyDescent="0.2">
      <c r="A44" s="86">
        <v>62</v>
      </c>
      <c r="B44" s="61" t="s">
        <v>65</v>
      </c>
      <c r="C44" s="319">
        <v>69</v>
      </c>
      <c r="D44" s="315">
        <v>94</v>
      </c>
      <c r="E44" s="315">
        <v>56</v>
      </c>
      <c r="F44" s="315">
        <v>82</v>
      </c>
      <c r="G44" s="315">
        <v>24</v>
      </c>
      <c r="H44" s="315">
        <v>11</v>
      </c>
      <c r="I44" s="315"/>
      <c r="J44" s="315">
        <v>8</v>
      </c>
      <c r="K44" s="315">
        <v>1</v>
      </c>
      <c r="L44" s="315">
        <v>2</v>
      </c>
      <c r="M44" s="315">
        <v>4</v>
      </c>
      <c r="N44" s="315">
        <v>15</v>
      </c>
      <c r="O44" s="323">
        <v>366</v>
      </c>
      <c r="P44" s="584">
        <v>62</v>
      </c>
      <c r="Q44" s="53"/>
      <c r="R44" s="53"/>
    </row>
    <row r="45" spans="1:18" ht="12" customHeight="1" x14ac:dyDescent="0.2">
      <c r="A45" s="86">
        <v>63</v>
      </c>
      <c r="B45" s="61" t="s">
        <v>66</v>
      </c>
      <c r="C45" s="319">
        <v>49</v>
      </c>
      <c r="D45" s="315">
        <v>50</v>
      </c>
      <c r="E45" s="315">
        <v>30</v>
      </c>
      <c r="F45" s="315">
        <v>53</v>
      </c>
      <c r="G45" s="315">
        <v>12</v>
      </c>
      <c r="H45" s="315">
        <v>4</v>
      </c>
      <c r="I45" s="315"/>
      <c r="J45" s="315">
        <v>2</v>
      </c>
      <c r="K45" s="315"/>
      <c r="L45" s="315">
        <v>3</v>
      </c>
      <c r="M45" s="315"/>
      <c r="N45" s="315">
        <v>20</v>
      </c>
      <c r="O45" s="323">
        <v>223</v>
      </c>
      <c r="P45" s="584">
        <v>63</v>
      </c>
      <c r="Q45" s="53"/>
      <c r="R45" s="53"/>
    </row>
    <row r="46" spans="1:18" ht="12" customHeight="1" x14ac:dyDescent="0.2">
      <c r="A46" s="86">
        <v>64</v>
      </c>
      <c r="B46" s="61" t="s">
        <v>67</v>
      </c>
      <c r="C46" s="319">
        <v>22</v>
      </c>
      <c r="D46" s="315">
        <v>38</v>
      </c>
      <c r="E46" s="315">
        <v>7</v>
      </c>
      <c r="F46" s="315">
        <v>34</v>
      </c>
      <c r="G46" s="315">
        <v>14</v>
      </c>
      <c r="H46" s="315">
        <v>3</v>
      </c>
      <c r="I46" s="315">
        <v>1</v>
      </c>
      <c r="J46" s="315">
        <v>2</v>
      </c>
      <c r="K46" s="315"/>
      <c r="L46" s="315">
        <v>3</v>
      </c>
      <c r="M46" s="315">
        <v>3</v>
      </c>
      <c r="N46" s="315">
        <v>2</v>
      </c>
      <c r="O46" s="323">
        <v>129</v>
      </c>
      <c r="P46" s="584">
        <v>64</v>
      </c>
      <c r="Q46" s="53"/>
      <c r="R46" s="53"/>
    </row>
    <row r="47" spans="1:18" ht="12" customHeight="1" x14ac:dyDescent="0.2">
      <c r="A47" s="86">
        <v>65</v>
      </c>
      <c r="B47" s="61" t="s">
        <v>68</v>
      </c>
      <c r="C47" s="319">
        <v>53</v>
      </c>
      <c r="D47" s="315">
        <v>49</v>
      </c>
      <c r="E47" s="315">
        <v>38</v>
      </c>
      <c r="F47" s="315">
        <v>55</v>
      </c>
      <c r="G47" s="315">
        <v>8</v>
      </c>
      <c r="H47" s="315">
        <v>7</v>
      </c>
      <c r="I47" s="315"/>
      <c r="J47" s="315">
        <v>2</v>
      </c>
      <c r="K47" s="315"/>
      <c r="L47" s="315">
        <v>4</v>
      </c>
      <c r="M47" s="315">
        <v>3</v>
      </c>
      <c r="N47" s="315">
        <v>12</v>
      </c>
      <c r="O47" s="323">
        <v>231</v>
      </c>
      <c r="P47" s="584">
        <v>65</v>
      </c>
      <c r="Q47" s="53"/>
      <c r="R47" s="53"/>
    </row>
    <row r="48" spans="1:18" ht="12" customHeight="1" x14ac:dyDescent="0.2">
      <c r="A48" s="86">
        <v>66</v>
      </c>
      <c r="B48" s="61" t="s">
        <v>69</v>
      </c>
      <c r="C48" s="319">
        <v>292</v>
      </c>
      <c r="D48" s="315">
        <v>204</v>
      </c>
      <c r="E48" s="315">
        <v>107</v>
      </c>
      <c r="F48" s="315">
        <v>206</v>
      </c>
      <c r="G48" s="315">
        <v>47</v>
      </c>
      <c r="H48" s="315">
        <v>40</v>
      </c>
      <c r="I48" s="315">
        <v>3</v>
      </c>
      <c r="J48" s="315">
        <v>27</v>
      </c>
      <c r="K48" s="315"/>
      <c r="L48" s="315">
        <v>26</v>
      </c>
      <c r="M48" s="315">
        <v>5</v>
      </c>
      <c r="N48" s="315">
        <v>40</v>
      </c>
      <c r="O48" s="323">
        <v>997</v>
      </c>
      <c r="P48" s="584">
        <v>66</v>
      </c>
      <c r="Q48" s="53"/>
      <c r="R48" s="53"/>
    </row>
    <row r="49" spans="1:18" ht="12" customHeight="1" x14ac:dyDescent="0.2">
      <c r="A49" s="86">
        <v>71</v>
      </c>
      <c r="B49" s="61" t="s">
        <v>70</v>
      </c>
      <c r="C49" s="319">
        <v>252</v>
      </c>
      <c r="D49" s="315">
        <v>162</v>
      </c>
      <c r="E49" s="315">
        <v>95</v>
      </c>
      <c r="F49" s="315">
        <v>110</v>
      </c>
      <c r="G49" s="315">
        <v>33</v>
      </c>
      <c r="H49" s="315">
        <v>16</v>
      </c>
      <c r="I49" s="315"/>
      <c r="J49" s="315">
        <v>12</v>
      </c>
      <c r="K49" s="315">
        <v>1</v>
      </c>
      <c r="L49" s="315">
        <v>18</v>
      </c>
      <c r="M49" s="315">
        <v>3</v>
      </c>
      <c r="N49" s="315">
        <v>40</v>
      </c>
      <c r="O49" s="323">
        <v>742</v>
      </c>
      <c r="P49" s="584">
        <v>71</v>
      </c>
      <c r="Q49" s="53"/>
      <c r="R49" s="53"/>
    </row>
    <row r="50" spans="1:18" ht="12" customHeight="1" x14ac:dyDescent="0.2">
      <c r="A50" s="86">
        <v>72</v>
      </c>
      <c r="B50" s="61" t="s">
        <v>71</v>
      </c>
      <c r="C50" s="319">
        <v>373</v>
      </c>
      <c r="D50" s="315">
        <v>256</v>
      </c>
      <c r="E50" s="315">
        <v>128</v>
      </c>
      <c r="F50" s="315">
        <v>265</v>
      </c>
      <c r="G50" s="315">
        <v>63</v>
      </c>
      <c r="H50" s="315">
        <v>34</v>
      </c>
      <c r="I50" s="315">
        <v>2</v>
      </c>
      <c r="J50" s="315">
        <v>25</v>
      </c>
      <c r="K50" s="315">
        <v>1</v>
      </c>
      <c r="L50" s="315">
        <v>33</v>
      </c>
      <c r="M50" s="315">
        <v>4</v>
      </c>
      <c r="N50" s="315">
        <v>52</v>
      </c>
      <c r="O50" s="323">
        <v>1236</v>
      </c>
      <c r="P50" s="584">
        <v>72</v>
      </c>
      <c r="Q50" s="53"/>
      <c r="R50" s="53"/>
    </row>
    <row r="51" spans="1:18" ht="12" customHeight="1" x14ac:dyDescent="0.2">
      <c r="A51" s="86">
        <v>81</v>
      </c>
      <c r="B51" s="61" t="s">
        <v>5</v>
      </c>
      <c r="C51" s="319">
        <v>219</v>
      </c>
      <c r="D51" s="315">
        <v>120</v>
      </c>
      <c r="E51" s="315">
        <v>72</v>
      </c>
      <c r="F51" s="315">
        <v>89</v>
      </c>
      <c r="G51" s="315">
        <v>17</v>
      </c>
      <c r="H51" s="315">
        <v>21</v>
      </c>
      <c r="I51" s="315"/>
      <c r="J51" s="315">
        <v>12</v>
      </c>
      <c r="K51" s="315">
        <v>5</v>
      </c>
      <c r="L51" s="315">
        <v>16</v>
      </c>
      <c r="M51" s="315">
        <v>5</v>
      </c>
      <c r="N51" s="315">
        <v>38</v>
      </c>
      <c r="O51" s="323">
        <v>614</v>
      </c>
      <c r="P51" s="584">
        <v>81</v>
      </c>
      <c r="Q51" s="53"/>
      <c r="R51" s="53"/>
    </row>
    <row r="52" spans="1:18" ht="12" customHeight="1" x14ac:dyDescent="0.2">
      <c r="A52" s="86">
        <v>82</v>
      </c>
      <c r="B52" s="61" t="s">
        <v>72</v>
      </c>
      <c r="C52" s="319">
        <v>447</v>
      </c>
      <c r="D52" s="315">
        <v>204</v>
      </c>
      <c r="E52" s="315">
        <v>115</v>
      </c>
      <c r="F52" s="315">
        <v>162</v>
      </c>
      <c r="G52" s="315">
        <v>50</v>
      </c>
      <c r="H52" s="315">
        <v>40</v>
      </c>
      <c r="I52" s="315">
        <v>1</v>
      </c>
      <c r="J52" s="315">
        <v>12</v>
      </c>
      <c r="K52" s="315">
        <v>2</v>
      </c>
      <c r="L52" s="315">
        <v>30</v>
      </c>
      <c r="M52" s="315">
        <v>3</v>
      </c>
      <c r="N52" s="315">
        <v>46</v>
      </c>
      <c r="O52" s="323">
        <v>1112</v>
      </c>
      <c r="P52" s="584">
        <v>82</v>
      </c>
      <c r="Q52" s="53"/>
      <c r="R52" s="53"/>
    </row>
    <row r="53" spans="1:18" ht="12" customHeight="1" x14ac:dyDescent="0.2">
      <c r="A53" s="86">
        <v>83</v>
      </c>
      <c r="B53" s="61" t="s">
        <v>73</v>
      </c>
      <c r="C53" s="319">
        <v>285</v>
      </c>
      <c r="D53" s="315">
        <v>168</v>
      </c>
      <c r="E53" s="315">
        <v>68</v>
      </c>
      <c r="F53" s="315">
        <v>102</v>
      </c>
      <c r="G53" s="315">
        <v>15</v>
      </c>
      <c r="H53" s="315">
        <v>13</v>
      </c>
      <c r="I53" s="315"/>
      <c r="J53" s="315">
        <v>12</v>
      </c>
      <c r="K53" s="315">
        <v>1</v>
      </c>
      <c r="L53" s="315">
        <v>22</v>
      </c>
      <c r="M53" s="315">
        <v>6</v>
      </c>
      <c r="N53" s="315">
        <v>56</v>
      </c>
      <c r="O53" s="323">
        <v>748</v>
      </c>
      <c r="P53" s="584">
        <v>83</v>
      </c>
      <c r="Q53" s="53"/>
      <c r="R53" s="53"/>
    </row>
    <row r="54" spans="1:18" ht="12" customHeight="1" x14ac:dyDescent="0.2">
      <c r="A54" s="86">
        <v>91</v>
      </c>
      <c r="B54" s="61" t="s">
        <v>74</v>
      </c>
      <c r="C54" s="319">
        <v>247</v>
      </c>
      <c r="D54" s="315">
        <v>104</v>
      </c>
      <c r="E54" s="315">
        <v>60</v>
      </c>
      <c r="F54" s="315">
        <v>96</v>
      </c>
      <c r="G54" s="315">
        <v>25</v>
      </c>
      <c r="H54" s="315">
        <v>22</v>
      </c>
      <c r="I54" s="315">
        <v>1</v>
      </c>
      <c r="J54" s="315">
        <v>9</v>
      </c>
      <c r="K54" s="315">
        <v>4</v>
      </c>
      <c r="L54" s="315">
        <v>13</v>
      </c>
      <c r="M54" s="315">
        <v>7</v>
      </c>
      <c r="N54" s="315">
        <v>44</v>
      </c>
      <c r="O54" s="323">
        <v>632</v>
      </c>
      <c r="P54" s="584">
        <v>91</v>
      </c>
      <c r="Q54" s="53"/>
      <c r="R54" s="53"/>
    </row>
    <row r="55" spans="1:18" ht="12" customHeight="1" x14ac:dyDescent="0.2">
      <c r="A55" s="86">
        <v>92</v>
      </c>
      <c r="B55" s="61" t="s">
        <v>75</v>
      </c>
      <c r="C55" s="319">
        <v>12</v>
      </c>
      <c r="D55" s="315">
        <v>1</v>
      </c>
      <c r="E55" s="315"/>
      <c r="F55" s="315">
        <v>2</v>
      </c>
      <c r="G55" s="315"/>
      <c r="H55" s="315"/>
      <c r="I55" s="315"/>
      <c r="J55" s="315">
        <v>1</v>
      </c>
      <c r="K55" s="315"/>
      <c r="L55" s="315"/>
      <c r="M55" s="315"/>
      <c r="N55" s="315"/>
      <c r="O55" s="323">
        <v>16</v>
      </c>
      <c r="P55" s="584">
        <v>92</v>
      </c>
      <c r="Q55" s="53"/>
      <c r="R55" s="53"/>
    </row>
    <row r="56" spans="1:18" ht="12" customHeight="1" x14ac:dyDescent="0.2">
      <c r="A56" s="86">
        <v>93</v>
      </c>
      <c r="B56" s="61" t="s">
        <v>76</v>
      </c>
      <c r="C56" s="319">
        <v>219</v>
      </c>
      <c r="D56" s="315">
        <v>145</v>
      </c>
      <c r="E56" s="315">
        <v>86</v>
      </c>
      <c r="F56" s="315">
        <v>92</v>
      </c>
      <c r="G56" s="315">
        <v>35</v>
      </c>
      <c r="H56" s="315">
        <v>22</v>
      </c>
      <c r="I56" s="315">
        <v>1</v>
      </c>
      <c r="J56" s="315">
        <v>18</v>
      </c>
      <c r="K56" s="315"/>
      <c r="L56" s="315">
        <v>21</v>
      </c>
      <c r="M56" s="315">
        <v>3</v>
      </c>
      <c r="N56" s="315">
        <v>38</v>
      </c>
      <c r="O56" s="323">
        <v>680</v>
      </c>
      <c r="P56" s="584">
        <v>93</v>
      </c>
      <c r="Q56" s="53"/>
      <c r="R56" s="53"/>
    </row>
    <row r="57" spans="1:18" ht="12" customHeight="1" x14ac:dyDescent="0.2">
      <c r="A57" s="86">
        <v>94</v>
      </c>
      <c r="B57" s="61" t="s">
        <v>77</v>
      </c>
      <c r="C57" s="319">
        <v>300</v>
      </c>
      <c r="D57" s="315">
        <v>232</v>
      </c>
      <c r="E57" s="315">
        <v>127</v>
      </c>
      <c r="F57" s="315">
        <v>132</v>
      </c>
      <c r="G57" s="315">
        <v>43</v>
      </c>
      <c r="H57" s="315">
        <v>34</v>
      </c>
      <c r="I57" s="315">
        <v>1</v>
      </c>
      <c r="J57" s="315">
        <v>13</v>
      </c>
      <c r="K57" s="315">
        <v>1</v>
      </c>
      <c r="L57" s="315">
        <v>23</v>
      </c>
      <c r="M57" s="315">
        <v>6</v>
      </c>
      <c r="N57" s="315">
        <v>61</v>
      </c>
      <c r="O57" s="323">
        <v>973</v>
      </c>
      <c r="P57" s="584">
        <v>94</v>
      </c>
      <c r="Q57" s="53"/>
      <c r="R57" s="53"/>
    </row>
    <row r="58" spans="1:18" ht="12" customHeight="1" x14ac:dyDescent="0.2">
      <c r="A58" s="86">
        <v>101</v>
      </c>
      <c r="B58" s="61" t="s">
        <v>78</v>
      </c>
      <c r="C58" s="319">
        <v>404</v>
      </c>
      <c r="D58" s="315">
        <v>286</v>
      </c>
      <c r="E58" s="315">
        <v>180</v>
      </c>
      <c r="F58" s="315">
        <v>247</v>
      </c>
      <c r="G58" s="315">
        <v>47</v>
      </c>
      <c r="H58" s="315">
        <v>37</v>
      </c>
      <c r="I58" s="315">
        <v>1</v>
      </c>
      <c r="J58" s="315">
        <v>34</v>
      </c>
      <c r="K58" s="315">
        <v>2</v>
      </c>
      <c r="L58" s="315">
        <v>34</v>
      </c>
      <c r="M58" s="315">
        <v>10</v>
      </c>
      <c r="N58" s="315">
        <v>54</v>
      </c>
      <c r="O58" s="323">
        <v>1336</v>
      </c>
      <c r="P58" s="584">
        <v>101</v>
      </c>
      <c r="Q58" s="53"/>
      <c r="R58" s="53"/>
    </row>
    <row r="59" spans="1:18" ht="12" customHeight="1" x14ac:dyDescent="0.2">
      <c r="A59" s="86">
        <v>102</v>
      </c>
      <c r="B59" s="61" t="s">
        <v>79</v>
      </c>
      <c r="C59" s="319">
        <v>8</v>
      </c>
      <c r="D59" s="315">
        <v>6</v>
      </c>
      <c r="E59" s="315">
        <v>9</v>
      </c>
      <c r="F59" s="315">
        <v>10</v>
      </c>
      <c r="G59" s="315">
        <v>2</v>
      </c>
      <c r="H59" s="315"/>
      <c r="I59" s="315"/>
      <c r="J59" s="315">
        <v>1</v>
      </c>
      <c r="K59" s="315"/>
      <c r="L59" s="315"/>
      <c r="M59" s="315">
        <v>1</v>
      </c>
      <c r="N59" s="315">
        <v>5</v>
      </c>
      <c r="O59" s="323">
        <v>42</v>
      </c>
      <c r="P59" s="584">
        <v>102</v>
      </c>
      <c r="Q59" s="53"/>
      <c r="R59" s="53"/>
    </row>
    <row r="60" spans="1:18" ht="12" customHeight="1" x14ac:dyDescent="0.2">
      <c r="A60" s="86">
        <v>103</v>
      </c>
      <c r="B60" s="61" t="s">
        <v>80</v>
      </c>
      <c r="C60" s="319">
        <v>80</v>
      </c>
      <c r="D60" s="315">
        <v>52</v>
      </c>
      <c r="E60" s="315">
        <v>28</v>
      </c>
      <c r="F60" s="315">
        <v>105</v>
      </c>
      <c r="G60" s="315">
        <v>14</v>
      </c>
      <c r="H60" s="315">
        <v>7</v>
      </c>
      <c r="I60" s="315">
        <v>1</v>
      </c>
      <c r="J60" s="315">
        <v>10</v>
      </c>
      <c r="K60" s="315"/>
      <c r="L60" s="315">
        <v>7</v>
      </c>
      <c r="M60" s="315">
        <v>2</v>
      </c>
      <c r="N60" s="315">
        <v>12</v>
      </c>
      <c r="O60" s="323">
        <v>318</v>
      </c>
      <c r="P60" s="584">
        <v>103</v>
      </c>
      <c r="Q60" s="53"/>
      <c r="R60" s="53"/>
    </row>
    <row r="61" spans="1:18" ht="12" customHeight="1" x14ac:dyDescent="0.2">
      <c r="A61" s="86">
        <v>105</v>
      </c>
      <c r="B61" s="61" t="s">
        <v>81</v>
      </c>
      <c r="C61" s="319">
        <v>67</v>
      </c>
      <c r="D61" s="315">
        <v>52</v>
      </c>
      <c r="E61" s="315">
        <v>22</v>
      </c>
      <c r="F61" s="315">
        <v>47</v>
      </c>
      <c r="G61" s="315">
        <v>12</v>
      </c>
      <c r="H61" s="315">
        <v>5</v>
      </c>
      <c r="I61" s="315">
        <v>1</v>
      </c>
      <c r="J61" s="315">
        <v>2</v>
      </c>
      <c r="K61" s="315"/>
      <c r="L61" s="315">
        <v>4</v>
      </c>
      <c r="M61" s="315">
        <v>2</v>
      </c>
      <c r="N61" s="315">
        <v>14</v>
      </c>
      <c r="O61" s="323">
        <v>228</v>
      </c>
      <c r="P61" s="584">
        <v>105</v>
      </c>
      <c r="Q61" s="53"/>
      <c r="R61" s="53"/>
    </row>
    <row r="62" spans="1:18" ht="12" customHeight="1" x14ac:dyDescent="0.2">
      <c r="A62" s="86">
        <v>106</v>
      </c>
      <c r="B62" s="61" t="s">
        <v>82</v>
      </c>
      <c r="C62" s="319">
        <v>167</v>
      </c>
      <c r="D62" s="315">
        <v>99</v>
      </c>
      <c r="E62" s="315">
        <v>46</v>
      </c>
      <c r="F62" s="315">
        <v>61</v>
      </c>
      <c r="G62" s="315">
        <v>5</v>
      </c>
      <c r="H62" s="315">
        <v>9</v>
      </c>
      <c r="I62" s="315"/>
      <c r="J62" s="315">
        <v>11</v>
      </c>
      <c r="K62" s="315"/>
      <c r="L62" s="315">
        <v>18</v>
      </c>
      <c r="M62" s="315">
        <v>6</v>
      </c>
      <c r="N62" s="315">
        <v>26</v>
      </c>
      <c r="O62" s="323">
        <v>448</v>
      </c>
      <c r="P62" s="584">
        <v>106</v>
      </c>
      <c r="Q62" s="53"/>
      <c r="R62" s="53"/>
    </row>
    <row r="63" spans="1:18" ht="12" customHeight="1" x14ac:dyDescent="0.2">
      <c r="A63" s="86">
        <v>107</v>
      </c>
      <c r="B63" s="61" t="s">
        <v>83</v>
      </c>
      <c r="C63" s="319">
        <v>291</v>
      </c>
      <c r="D63" s="315">
        <v>220</v>
      </c>
      <c r="E63" s="315">
        <v>112</v>
      </c>
      <c r="F63" s="315">
        <v>165</v>
      </c>
      <c r="G63" s="315">
        <v>39</v>
      </c>
      <c r="H63" s="315">
        <v>30</v>
      </c>
      <c r="I63" s="315">
        <v>2</v>
      </c>
      <c r="J63" s="315">
        <v>3</v>
      </c>
      <c r="K63" s="315"/>
      <c r="L63" s="315">
        <v>28</v>
      </c>
      <c r="M63" s="315">
        <v>8</v>
      </c>
      <c r="N63" s="315">
        <v>50</v>
      </c>
      <c r="O63" s="323">
        <v>948</v>
      </c>
      <c r="P63" s="584">
        <v>107</v>
      </c>
      <c r="Q63" s="53"/>
      <c r="R63" s="53"/>
    </row>
    <row r="64" spans="1:18" ht="12" customHeight="1" x14ac:dyDescent="0.2">
      <c r="A64" s="86">
        <v>108</v>
      </c>
      <c r="B64" s="61" t="s">
        <v>84</v>
      </c>
      <c r="C64" s="319">
        <v>161</v>
      </c>
      <c r="D64" s="315">
        <v>96</v>
      </c>
      <c r="E64" s="315">
        <v>71</v>
      </c>
      <c r="F64" s="315">
        <v>66</v>
      </c>
      <c r="G64" s="315">
        <v>16</v>
      </c>
      <c r="H64" s="315">
        <v>10</v>
      </c>
      <c r="I64" s="315"/>
      <c r="J64" s="315">
        <v>9</v>
      </c>
      <c r="K64" s="315">
        <v>1</v>
      </c>
      <c r="L64" s="315">
        <v>13</v>
      </c>
      <c r="M64" s="315">
        <v>3</v>
      </c>
      <c r="N64" s="315">
        <v>34</v>
      </c>
      <c r="O64" s="323">
        <v>480</v>
      </c>
      <c r="P64" s="584">
        <v>108</v>
      </c>
      <c r="Q64" s="53"/>
      <c r="R64" s="53"/>
    </row>
    <row r="65" spans="1:18" ht="12" customHeight="1" x14ac:dyDescent="0.2">
      <c r="A65" s="86">
        <v>109</v>
      </c>
      <c r="B65" s="61" t="s">
        <v>145</v>
      </c>
      <c r="C65" s="319">
        <v>31</v>
      </c>
      <c r="D65" s="315">
        <v>35</v>
      </c>
      <c r="E65" s="315">
        <v>33</v>
      </c>
      <c r="F65" s="315">
        <v>52</v>
      </c>
      <c r="G65" s="315">
        <v>11</v>
      </c>
      <c r="H65" s="315">
        <v>9</v>
      </c>
      <c r="I65" s="315"/>
      <c r="J65" s="315">
        <v>3</v>
      </c>
      <c r="K65" s="315">
        <v>1</v>
      </c>
      <c r="L65" s="315">
        <v>8</v>
      </c>
      <c r="M65" s="315">
        <v>3</v>
      </c>
      <c r="N65" s="315">
        <v>10</v>
      </c>
      <c r="O65" s="323">
        <v>196</v>
      </c>
      <c r="P65" s="584">
        <v>109</v>
      </c>
      <c r="Q65" s="53"/>
      <c r="R65" s="53"/>
    </row>
    <row r="66" spans="1:18" ht="12" customHeight="1" x14ac:dyDescent="0.2">
      <c r="A66" s="86">
        <v>111</v>
      </c>
      <c r="B66" s="61" t="s">
        <v>85</v>
      </c>
      <c r="C66" s="320">
        <v>1191</v>
      </c>
      <c r="D66" s="316">
        <v>420</v>
      </c>
      <c r="E66" s="316">
        <v>145</v>
      </c>
      <c r="F66" s="316">
        <v>243</v>
      </c>
      <c r="G66" s="316">
        <v>62</v>
      </c>
      <c r="H66" s="316">
        <v>107</v>
      </c>
      <c r="I66" s="316"/>
      <c r="J66" s="316">
        <v>31</v>
      </c>
      <c r="K66" s="316">
        <v>1</v>
      </c>
      <c r="L66" s="316">
        <v>66</v>
      </c>
      <c r="M66" s="316">
        <v>13</v>
      </c>
      <c r="N66" s="316">
        <v>98</v>
      </c>
      <c r="O66" s="323">
        <v>2377</v>
      </c>
      <c r="P66" s="584">
        <v>111</v>
      </c>
      <c r="Q66" s="53"/>
      <c r="R66" s="53"/>
    </row>
    <row r="67" spans="1:18" ht="12" customHeight="1" x14ac:dyDescent="0.2">
      <c r="A67" s="86">
        <v>112</v>
      </c>
      <c r="B67" s="61" t="s">
        <v>86</v>
      </c>
      <c r="C67" s="320">
        <v>1193</v>
      </c>
      <c r="D67" s="316">
        <v>462</v>
      </c>
      <c r="E67" s="316">
        <v>168</v>
      </c>
      <c r="F67" s="316">
        <v>345</v>
      </c>
      <c r="G67" s="316">
        <v>69</v>
      </c>
      <c r="H67" s="316">
        <v>144</v>
      </c>
      <c r="I67" s="316">
        <v>2</v>
      </c>
      <c r="J67" s="316">
        <v>37</v>
      </c>
      <c r="K67" s="316">
        <v>7</v>
      </c>
      <c r="L67" s="316">
        <v>61</v>
      </c>
      <c r="M67" s="316">
        <v>16</v>
      </c>
      <c r="N67" s="316">
        <v>142</v>
      </c>
      <c r="O67" s="323">
        <v>2646</v>
      </c>
      <c r="P67" s="584">
        <v>112</v>
      </c>
      <c r="Q67" s="53"/>
      <c r="R67" s="53"/>
    </row>
    <row r="68" spans="1:18" ht="12" customHeight="1" x14ac:dyDescent="0.2">
      <c r="A68" s="86">
        <v>113</v>
      </c>
      <c r="B68" s="61" t="s">
        <v>87</v>
      </c>
      <c r="C68" s="320">
        <v>66</v>
      </c>
      <c r="D68" s="316">
        <v>30</v>
      </c>
      <c r="E68" s="316">
        <v>20</v>
      </c>
      <c r="F68" s="316">
        <v>43</v>
      </c>
      <c r="G68" s="316">
        <v>12</v>
      </c>
      <c r="H68" s="316">
        <v>7</v>
      </c>
      <c r="I68" s="316"/>
      <c r="J68" s="316">
        <v>2</v>
      </c>
      <c r="K68" s="316"/>
      <c r="L68" s="316">
        <v>8</v>
      </c>
      <c r="M68" s="316">
        <v>1</v>
      </c>
      <c r="N68" s="316">
        <v>6</v>
      </c>
      <c r="O68" s="323">
        <v>195</v>
      </c>
      <c r="P68" s="584">
        <v>113</v>
      </c>
      <c r="Q68" s="53"/>
      <c r="R68" s="53"/>
    </row>
    <row r="69" spans="1:18" ht="12" customHeight="1" x14ac:dyDescent="0.2">
      <c r="A69" s="86">
        <v>121</v>
      </c>
      <c r="B69" s="61" t="s">
        <v>61</v>
      </c>
      <c r="C69" s="319">
        <v>1714</v>
      </c>
      <c r="D69" s="315">
        <v>535</v>
      </c>
      <c r="E69" s="315">
        <v>189</v>
      </c>
      <c r="F69" s="315">
        <v>334</v>
      </c>
      <c r="G69" s="315">
        <v>56</v>
      </c>
      <c r="H69" s="315">
        <v>154</v>
      </c>
      <c r="I69" s="315">
        <v>2</v>
      </c>
      <c r="J69" s="315">
        <v>58</v>
      </c>
      <c r="K69" s="315">
        <v>3</v>
      </c>
      <c r="L69" s="315">
        <v>95</v>
      </c>
      <c r="M69" s="315">
        <v>18</v>
      </c>
      <c r="N69" s="315">
        <v>162</v>
      </c>
      <c r="O69" s="323">
        <v>3320</v>
      </c>
      <c r="P69" s="584">
        <v>121</v>
      </c>
      <c r="Q69" s="53"/>
      <c r="R69" s="53"/>
    </row>
    <row r="70" spans="1:18" ht="12" customHeight="1" x14ac:dyDescent="0.2">
      <c r="A70" s="86">
        <v>122</v>
      </c>
      <c r="B70" s="61" t="s">
        <v>62</v>
      </c>
      <c r="C70" s="319">
        <v>1124</v>
      </c>
      <c r="D70" s="315">
        <v>520</v>
      </c>
      <c r="E70" s="315">
        <v>191</v>
      </c>
      <c r="F70" s="315">
        <v>315</v>
      </c>
      <c r="G70" s="315">
        <v>56</v>
      </c>
      <c r="H70" s="315">
        <v>130</v>
      </c>
      <c r="I70" s="315">
        <v>2</v>
      </c>
      <c r="J70" s="315">
        <v>32</v>
      </c>
      <c r="K70" s="315">
        <v>4</v>
      </c>
      <c r="L70" s="315">
        <v>86</v>
      </c>
      <c r="M70" s="315">
        <v>23</v>
      </c>
      <c r="N70" s="315">
        <v>142</v>
      </c>
      <c r="O70" s="323">
        <v>2625</v>
      </c>
      <c r="P70" s="584">
        <v>122</v>
      </c>
      <c r="Q70" s="53"/>
      <c r="R70" s="53"/>
    </row>
    <row r="71" spans="1:18" ht="12" customHeight="1" x14ac:dyDescent="0.2">
      <c r="A71" s="86">
        <v>123</v>
      </c>
      <c r="B71" s="61" t="s">
        <v>63</v>
      </c>
      <c r="C71" s="319">
        <v>410</v>
      </c>
      <c r="D71" s="315">
        <v>251</v>
      </c>
      <c r="E71" s="315">
        <v>129</v>
      </c>
      <c r="F71" s="315">
        <v>167</v>
      </c>
      <c r="G71" s="315">
        <v>36</v>
      </c>
      <c r="H71" s="315">
        <v>39</v>
      </c>
      <c r="I71" s="315">
        <v>1</v>
      </c>
      <c r="J71" s="315">
        <v>19</v>
      </c>
      <c r="K71" s="315">
        <v>4</v>
      </c>
      <c r="L71" s="315">
        <v>23</v>
      </c>
      <c r="M71" s="315">
        <v>15</v>
      </c>
      <c r="N71" s="315">
        <v>61</v>
      </c>
      <c r="O71" s="323">
        <v>1155</v>
      </c>
      <c r="P71" s="584">
        <v>123</v>
      </c>
      <c r="Q71" s="53"/>
      <c r="R71" s="53"/>
    </row>
    <row r="72" spans="1:18" ht="11.45" customHeight="1" x14ac:dyDescent="0.2">
      <c r="A72" s="86"/>
      <c r="B72" s="61"/>
      <c r="C72" s="319"/>
      <c r="D72" s="315"/>
      <c r="E72" s="315"/>
      <c r="F72" s="315"/>
      <c r="G72" s="315"/>
      <c r="H72" s="315"/>
      <c r="I72" s="315"/>
      <c r="J72" s="315"/>
      <c r="K72" s="315"/>
      <c r="L72" s="315"/>
      <c r="M72" s="315"/>
      <c r="N72" s="315"/>
      <c r="O72" s="323"/>
      <c r="P72" s="584"/>
      <c r="Q72" s="53"/>
      <c r="R72" s="53"/>
    </row>
    <row r="73" spans="1:18" ht="12" customHeight="1" x14ac:dyDescent="0.2">
      <c r="A73" s="85">
        <v>1</v>
      </c>
      <c r="B73" s="86" t="s">
        <v>2</v>
      </c>
      <c r="C73" s="321">
        <f>SUM(C10:C17)</f>
        <v>4560</v>
      </c>
      <c r="D73" s="312">
        <f t="shared" ref="D73:O73" si="0">SUM(D10:D17)</f>
        <v>1110</v>
      </c>
      <c r="E73" s="312">
        <f t="shared" si="0"/>
        <v>391</v>
      </c>
      <c r="F73" s="312">
        <f t="shared" si="0"/>
        <v>637</v>
      </c>
      <c r="G73" s="312">
        <f t="shared" si="0"/>
        <v>167</v>
      </c>
      <c r="H73" s="312">
        <f t="shared" si="0"/>
        <v>458</v>
      </c>
      <c r="I73" s="312">
        <f t="shared" si="0"/>
        <v>15</v>
      </c>
      <c r="J73" s="312">
        <f t="shared" si="0"/>
        <v>130</v>
      </c>
      <c r="K73" s="312">
        <f t="shared" si="0"/>
        <v>13</v>
      </c>
      <c r="L73" s="312">
        <f t="shared" si="0"/>
        <v>211</v>
      </c>
      <c r="M73" s="312">
        <f t="shared" si="0"/>
        <v>48</v>
      </c>
      <c r="N73" s="312">
        <f t="shared" si="0"/>
        <v>406</v>
      </c>
      <c r="O73" s="747">
        <f t="shared" si="0"/>
        <v>8146</v>
      </c>
      <c r="P73" s="85">
        <v>1</v>
      </c>
      <c r="Q73" s="53"/>
      <c r="R73" s="53"/>
    </row>
    <row r="74" spans="1:18" ht="12" customHeight="1" x14ac:dyDescent="0.2">
      <c r="A74" s="85">
        <v>2</v>
      </c>
      <c r="B74" s="86" t="s">
        <v>6</v>
      </c>
      <c r="C74" s="321">
        <f>SUM(C18:C23)</f>
        <v>3868</v>
      </c>
      <c r="D74" s="312">
        <f t="shared" ref="D74:O74" si="1">SUM(D18:D23)</f>
        <v>1387</v>
      </c>
      <c r="E74" s="312">
        <f t="shared" si="1"/>
        <v>627</v>
      </c>
      <c r="F74" s="312">
        <f t="shared" si="1"/>
        <v>1046</v>
      </c>
      <c r="G74" s="312">
        <f t="shared" si="1"/>
        <v>316</v>
      </c>
      <c r="H74" s="312">
        <f t="shared" si="1"/>
        <v>228</v>
      </c>
      <c r="I74" s="312">
        <f t="shared" si="1"/>
        <v>6</v>
      </c>
      <c r="J74" s="312">
        <f t="shared" si="1"/>
        <v>92</v>
      </c>
      <c r="K74" s="312">
        <f t="shared" si="1"/>
        <v>19</v>
      </c>
      <c r="L74" s="312">
        <f t="shared" si="1"/>
        <v>296</v>
      </c>
      <c r="M74" s="312">
        <f t="shared" si="1"/>
        <v>74</v>
      </c>
      <c r="N74" s="312">
        <f t="shared" si="1"/>
        <v>522</v>
      </c>
      <c r="O74" s="747">
        <f t="shared" si="1"/>
        <v>8481</v>
      </c>
      <c r="P74" s="85">
        <v>2</v>
      </c>
      <c r="Q74" s="53"/>
      <c r="R74" s="53"/>
    </row>
    <row r="75" spans="1:18" ht="12" customHeight="1" x14ac:dyDescent="0.2">
      <c r="A75" s="85">
        <v>3</v>
      </c>
      <c r="B75" s="86" t="s">
        <v>10</v>
      </c>
      <c r="C75" s="321">
        <f>SUM(C24:C29)</f>
        <v>4708</v>
      </c>
      <c r="D75" s="312">
        <f t="shared" ref="D75:O75" si="2">SUM(D24:D29)</f>
        <v>1776</v>
      </c>
      <c r="E75" s="312">
        <f t="shared" si="2"/>
        <v>756</v>
      </c>
      <c r="F75" s="312">
        <f t="shared" si="2"/>
        <v>1189</v>
      </c>
      <c r="G75" s="312">
        <f t="shared" si="2"/>
        <v>332</v>
      </c>
      <c r="H75" s="312">
        <f t="shared" si="2"/>
        <v>432</v>
      </c>
      <c r="I75" s="312">
        <f t="shared" si="2"/>
        <v>6</v>
      </c>
      <c r="J75" s="312">
        <f t="shared" si="2"/>
        <v>170</v>
      </c>
      <c r="K75" s="312">
        <f t="shared" si="2"/>
        <v>11</v>
      </c>
      <c r="L75" s="312">
        <f t="shared" si="2"/>
        <v>312</v>
      </c>
      <c r="M75" s="312">
        <f t="shared" si="2"/>
        <v>90</v>
      </c>
      <c r="N75" s="312">
        <f t="shared" si="2"/>
        <v>585</v>
      </c>
      <c r="O75" s="747">
        <f t="shared" si="2"/>
        <v>10367</v>
      </c>
      <c r="P75" s="85">
        <v>3</v>
      </c>
      <c r="Q75" s="53"/>
      <c r="R75" s="53"/>
    </row>
    <row r="76" spans="1:18" ht="12" customHeight="1" x14ac:dyDescent="0.2">
      <c r="A76" s="85">
        <v>4</v>
      </c>
      <c r="B76" s="86" t="s">
        <v>3</v>
      </c>
      <c r="C76" s="321">
        <f>SUM(C30:C37)</f>
        <v>3468</v>
      </c>
      <c r="D76" s="312">
        <f t="shared" ref="D76:O76" si="3">SUM(D30:D37)</f>
        <v>1674</v>
      </c>
      <c r="E76" s="312">
        <f t="shared" si="3"/>
        <v>643</v>
      </c>
      <c r="F76" s="312">
        <f t="shared" si="3"/>
        <v>1183</v>
      </c>
      <c r="G76" s="312">
        <f t="shared" si="3"/>
        <v>256</v>
      </c>
      <c r="H76" s="312">
        <f t="shared" si="3"/>
        <v>370</v>
      </c>
      <c r="I76" s="312">
        <f t="shared" si="3"/>
        <v>13</v>
      </c>
      <c r="J76" s="312">
        <f t="shared" si="3"/>
        <v>158</v>
      </c>
      <c r="K76" s="312">
        <f t="shared" si="3"/>
        <v>13</v>
      </c>
      <c r="L76" s="312">
        <f t="shared" si="3"/>
        <v>240</v>
      </c>
      <c r="M76" s="312">
        <f t="shared" si="3"/>
        <v>81</v>
      </c>
      <c r="N76" s="312">
        <f t="shared" si="3"/>
        <v>495</v>
      </c>
      <c r="O76" s="747">
        <f t="shared" si="3"/>
        <v>8594</v>
      </c>
      <c r="P76" s="85">
        <v>4</v>
      </c>
      <c r="Q76" s="53"/>
      <c r="R76" s="53"/>
    </row>
    <row r="77" spans="1:18" ht="12" customHeight="1" x14ac:dyDescent="0.2">
      <c r="A77" s="85">
        <v>5</v>
      </c>
      <c r="B77" s="86" t="s">
        <v>7</v>
      </c>
      <c r="C77" s="321">
        <f>SUM(C38:C42)</f>
        <v>1871</v>
      </c>
      <c r="D77" s="312">
        <f t="shared" ref="D77:O77" si="4">SUM(D38:D42)</f>
        <v>1119</v>
      </c>
      <c r="E77" s="312">
        <f t="shared" si="4"/>
        <v>512</v>
      </c>
      <c r="F77" s="312">
        <f t="shared" si="4"/>
        <v>721</v>
      </c>
      <c r="G77" s="312">
        <f t="shared" si="4"/>
        <v>144</v>
      </c>
      <c r="H77" s="312">
        <f t="shared" si="4"/>
        <v>162</v>
      </c>
      <c r="I77" s="312">
        <f t="shared" si="4"/>
        <v>4</v>
      </c>
      <c r="J77" s="312">
        <f t="shared" si="4"/>
        <v>92</v>
      </c>
      <c r="K77" s="312">
        <f t="shared" si="4"/>
        <v>7</v>
      </c>
      <c r="L77" s="312">
        <f t="shared" si="4"/>
        <v>125</v>
      </c>
      <c r="M77" s="312">
        <f t="shared" si="4"/>
        <v>32</v>
      </c>
      <c r="N77" s="312">
        <f t="shared" si="4"/>
        <v>287</v>
      </c>
      <c r="O77" s="747">
        <f t="shared" si="4"/>
        <v>5076</v>
      </c>
      <c r="P77" s="85">
        <v>5</v>
      </c>
      <c r="Q77" s="53"/>
      <c r="R77" s="53"/>
    </row>
    <row r="78" spans="1:18" ht="12" customHeight="1" x14ac:dyDescent="0.2">
      <c r="A78" s="85">
        <v>6</v>
      </c>
      <c r="B78" s="86" t="s">
        <v>11</v>
      </c>
      <c r="C78" s="321">
        <f>SUM(C43:C48)</f>
        <v>775</v>
      </c>
      <c r="D78" s="312">
        <f t="shared" ref="D78:O78" si="5">SUM(D43:D48)</f>
        <v>661</v>
      </c>
      <c r="E78" s="312">
        <f t="shared" si="5"/>
        <v>355</v>
      </c>
      <c r="F78" s="312">
        <f t="shared" si="5"/>
        <v>584</v>
      </c>
      <c r="G78" s="312">
        <f t="shared" si="5"/>
        <v>150</v>
      </c>
      <c r="H78" s="312">
        <f t="shared" si="5"/>
        <v>102</v>
      </c>
      <c r="I78" s="312">
        <f t="shared" si="5"/>
        <v>5</v>
      </c>
      <c r="J78" s="312">
        <f t="shared" si="5"/>
        <v>62</v>
      </c>
      <c r="K78" s="312">
        <f t="shared" si="5"/>
        <v>1</v>
      </c>
      <c r="L78" s="312">
        <f t="shared" si="5"/>
        <v>64</v>
      </c>
      <c r="M78" s="312">
        <f t="shared" si="5"/>
        <v>25</v>
      </c>
      <c r="N78" s="312">
        <f t="shared" si="5"/>
        <v>143</v>
      </c>
      <c r="O78" s="747">
        <f t="shared" si="5"/>
        <v>2927</v>
      </c>
      <c r="P78" s="85">
        <v>6</v>
      </c>
      <c r="Q78" s="53"/>
      <c r="R78" s="53"/>
    </row>
    <row r="79" spans="1:18" ht="12" customHeight="1" x14ac:dyDescent="0.2">
      <c r="A79" s="85">
        <v>7</v>
      </c>
      <c r="B79" s="86" t="s">
        <v>4</v>
      </c>
      <c r="C79" s="321">
        <f>SUM(C49:C50)</f>
        <v>625</v>
      </c>
      <c r="D79" s="312">
        <f t="shared" ref="D79:O79" si="6">SUM(D49:D50)</f>
        <v>418</v>
      </c>
      <c r="E79" s="312">
        <f t="shared" si="6"/>
        <v>223</v>
      </c>
      <c r="F79" s="312">
        <f t="shared" si="6"/>
        <v>375</v>
      </c>
      <c r="G79" s="312">
        <f t="shared" si="6"/>
        <v>96</v>
      </c>
      <c r="H79" s="312">
        <f t="shared" si="6"/>
        <v>50</v>
      </c>
      <c r="I79" s="312">
        <f t="shared" si="6"/>
        <v>2</v>
      </c>
      <c r="J79" s="312">
        <f t="shared" si="6"/>
        <v>37</v>
      </c>
      <c r="K79" s="312">
        <f t="shared" si="6"/>
        <v>2</v>
      </c>
      <c r="L79" s="312">
        <f t="shared" si="6"/>
        <v>51</v>
      </c>
      <c r="M79" s="312">
        <f t="shared" si="6"/>
        <v>7</v>
      </c>
      <c r="N79" s="312">
        <f t="shared" si="6"/>
        <v>92</v>
      </c>
      <c r="O79" s="747">
        <f t="shared" si="6"/>
        <v>1978</v>
      </c>
      <c r="P79" s="85">
        <v>7</v>
      </c>
      <c r="Q79" s="53"/>
      <c r="R79" s="53"/>
    </row>
    <row r="80" spans="1:18" ht="12" customHeight="1" x14ac:dyDescent="0.2">
      <c r="A80" s="85">
        <v>8</v>
      </c>
      <c r="B80" s="86" t="s">
        <v>5</v>
      </c>
      <c r="C80" s="321">
        <f>SUM(C51:C53)</f>
        <v>951</v>
      </c>
      <c r="D80" s="312">
        <f t="shared" ref="D80:O80" si="7">SUM(D51:D53)</f>
        <v>492</v>
      </c>
      <c r="E80" s="312">
        <f t="shared" si="7"/>
        <v>255</v>
      </c>
      <c r="F80" s="312">
        <f t="shared" si="7"/>
        <v>353</v>
      </c>
      <c r="G80" s="312">
        <f t="shared" si="7"/>
        <v>82</v>
      </c>
      <c r="H80" s="312">
        <f t="shared" si="7"/>
        <v>74</v>
      </c>
      <c r="I80" s="312">
        <f t="shared" si="7"/>
        <v>1</v>
      </c>
      <c r="J80" s="312">
        <f t="shared" si="7"/>
        <v>36</v>
      </c>
      <c r="K80" s="312">
        <f t="shared" si="7"/>
        <v>8</v>
      </c>
      <c r="L80" s="312">
        <f t="shared" si="7"/>
        <v>68</v>
      </c>
      <c r="M80" s="312">
        <f t="shared" si="7"/>
        <v>14</v>
      </c>
      <c r="N80" s="312">
        <f t="shared" si="7"/>
        <v>140</v>
      </c>
      <c r="O80" s="747">
        <f t="shared" si="7"/>
        <v>2474</v>
      </c>
      <c r="P80" s="85">
        <v>8</v>
      </c>
      <c r="Q80" s="53"/>
      <c r="R80" s="53"/>
    </row>
    <row r="81" spans="1:18" ht="12" customHeight="1" x14ac:dyDescent="0.2">
      <c r="A81" s="85">
        <v>9</v>
      </c>
      <c r="B81" s="86" t="s">
        <v>8</v>
      </c>
      <c r="C81" s="321">
        <f>SUM(C54:C57)</f>
        <v>778</v>
      </c>
      <c r="D81" s="312">
        <f t="shared" ref="D81:O81" si="8">SUM(D54:D57)</f>
        <v>482</v>
      </c>
      <c r="E81" s="312">
        <f t="shared" si="8"/>
        <v>273</v>
      </c>
      <c r="F81" s="312">
        <f t="shared" si="8"/>
        <v>322</v>
      </c>
      <c r="G81" s="312">
        <f t="shared" si="8"/>
        <v>103</v>
      </c>
      <c r="H81" s="312">
        <f t="shared" si="8"/>
        <v>78</v>
      </c>
      <c r="I81" s="312">
        <f t="shared" si="8"/>
        <v>3</v>
      </c>
      <c r="J81" s="312">
        <f t="shared" si="8"/>
        <v>41</v>
      </c>
      <c r="K81" s="312">
        <f t="shared" si="8"/>
        <v>5</v>
      </c>
      <c r="L81" s="312">
        <f t="shared" si="8"/>
        <v>57</v>
      </c>
      <c r="M81" s="312">
        <f t="shared" si="8"/>
        <v>16</v>
      </c>
      <c r="N81" s="312">
        <f t="shared" si="8"/>
        <v>143</v>
      </c>
      <c r="O81" s="747">
        <f t="shared" si="8"/>
        <v>2301</v>
      </c>
      <c r="P81" s="85">
        <v>9</v>
      </c>
      <c r="Q81" s="53"/>
      <c r="R81" s="53"/>
    </row>
    <row r="82" spans="1:18" ht="12" customHeight="1" x14ac:dyDescent="0.2">
      <c r="A82" s="85">
        <v>10</v>
      </c>
      <c r="B82" s="86" t="s">
        <v>9</v>
      </c>
      <c r="C82" s="321">
        <f>SUM(C58:C65)</f>
        <v>1209</v>
      </c>
      <c r="D82" s="312">
        <f t="shared" ref="D82:O82" si="9">SUM(D58:D65)</f>
        <v>846</v>
      </c>
      <c r="E82" s="312">
        <f t="shared" si="9"/>
        <v>501</v>
      </c>
      <c r="F82" s="312">
        <f t="shared" si="9"/>
        <v>753</v>
      </c>
      <c r="G82" s="312">
        <f t="shared" si="9"/>
        <v>146</v>
      </c>
      <c r="H82" s="312">
        <f t="shared" si="9"/>
        <v>107</v>
      </c>
      <c r="I82" s="312">
        <f t="shared" si="9"/>
        <v>5</v>
      </c>
      <c r="J82" s="312">
        <f t="shared" si="9"/>
        <v>73</v>
      </c>
      <c r="K82" s="312">
        <f t="shared" si="9"/>
        <v>4</v>
      </c>
      <c r="L82" s="312">
        <f t="shared" si="9"/>
        <v>112</v>
      </c>
      <c r="M82" s="312">
        <f t="shared" si="9"/>
        <v>35</v>
      </c>
      <c r="N82" s="312">
        <f t="shared" si="9"/>
        <v>205</v>
      </c>
      <c r="O82" s="747">
        <f t="shared" si="9"/>
        <v>3996</v>
      </c>
      <c r="P82" s="85">
        <v>10</v>
      </c>
      <c r="Q82" s="53"/>
      <c r="R82" s="53"/>
    </row>
    <row r="83" spans="1:18" ht="12" customHeight="1" x14ac:dyDescent="0.2">
      <c r="A83" s="85">
        <v>11</v>
      </c>
      <c r="B83" s="86" t="s">
        <v>93</v>
      </c>
      <c r="C83" s="321">
        <f>SUM(C66:C68)</f>
        <v>2450</v>
      </c>
      <c r="D83" s="312">
        <f t="shared" ref="D83:O83" si="10">SUM(D66:D68)</f>
        <v>912</v>
      </c>
      <c r="E83" s="312">
        <f t="shared" si="10"/>
        <v>333</v>
      </c>
      <c r="F83" s="312">
        <f t="shared" si="10"/>
        <v>631</v>
      </c>
      <c r="G83" s="312">
        <f t="shared" si="10"/>
        <v>143</v>
      </c>
      <c r="H83" s="312">
        <f t="shared" si="10"/>
        <v>258</v>
      </c>
      <c r="I83" s="312">
        <f t="shared" si="10"/>
        <v>2</v>
      </c>
      <c r="J83" s="312">
        <f t="shared" si="10"/>
        <v>70</v>
      </c>
      <c r="K83" s="312">
        <f t="shared" si="10"/>
        <v>8</v>
      </c>
      <c r="L83" s="312">
        <f t="shared" si="10"/>
        <v>135</v>
      </c>
      <c r="M83" s="312">
        <f t="shared" si="10"/>
        <v>30</v>
      </c>
      <c r="N83" s="312">
        <f t="shared" si="10"/>
        <v>246</v>
      </c>
      <c r="O83" s="747">
        <f t="shared" si="10"/>
        <v>5218</v>
      </c>
      <c r="P83" s="85">
        <v>11</v>
      </c>
      <c r="Q83" s="53"/>
      <c r="R83" s="53"/>
    </row>
    <row r="84" spans="1:18" ht="12" customHeight="1" x14ac:dyDescent="0.2">
      <c r="A84" s="85">
        <v>12</v>
      </c>
      <c r="B84" s="86" t="s">
        <v>165</v>
      </c>
      <c r="C84" s="321">
        <f>SUM(C69:C71)</f>
        <v>3248</v>
      </c>
      <c r="D84" s="312">
        <f t="shared" ref="D84:O84" si="11">SUM(D69:D71)</f>
        <v>1306</v>
      </c>
      <c r="E84" s="312">
        <f t="shared" si="11"/>
        <v>509</v>
      </c>
      <c r="F84" s="312">
        <f t="shared" si="11"/>
        <v>816</v>
      </c>
      <c r="G84" s="312">
        <f t="shared" si="11"/>
        <v>148</v>
      </c>
      <c r="H84" s="312">
        <f t="shared" si="11"/>
        <v>323</v>
      </c>
      <c r="I84" s="312">
        <f t="shared" si="11"/>
        <v>5</v>
      </c>
      <c r="J84" s="312">
        <f t="shared" si="11"/>
        <v>109</v>
      </c>
      <c r="K84" s="312">
        <f t="shared" si="11"/>
        <v>11</v>
      </c>
      <c r="L84" s="312">
        <f t="shared" si="11"/>
        <v>204</v>
      </c>
      <c r="M84" s="312">
        <f t="shared" si="11"/>
        <v>56</v>
      </c>
      <c r="N84" s="312">
        <f t="shared" si="11"/>
        <v>365</v>
      </c>
      <c r="O84" s="747">
        <f t="shared" si="11"/>
        <v>7100</v>
      </c>
      <c r="P84" s="85">
        <v>12</v>
      </c>
      <c r="Q84" s="53"/>
      <c r="R84" s="53"/>
    </row>
    <row r="85" spans="1:18" ht="11.45" customHeight="1" x14ac:dyDescent="0.2">
      <c r="A85" s="85"/>
      <c r="B85" s="86"/>
      <c r="C85" s="321"/>
      <c r="D85" s="312"/>
      <c r="E85" s="312"/>
      <c r="F85" s="312"/>
      <c r="G85" s="312"/>
      <c r="H85" s="312"/>
      <c r="I85" s="312"/>
      <c r="J85" s="312"/>
      <c r="K85" s="312"/>
      <c r="L85" s="312"/>
      <c r="M85" s="312"/>
      <c r="N85" s="312"/>
      <c r="O85" s="323"/>
      <c r="P85" s="85"/>
      <c r="Q85" s="53"/>
      <c r="R85" s="53"/>
    </row>
    <row r="86" spans="1:18" ht="12" customHeight="1" x14ac:dyDescent="0.2">
      <c r="A86" s="86"/>
      <c r="B86" s="317" t="s">
        <v>20</v>
      </c>
      <c r="C86" s="322">
        <f>SUM(C73:C84)</f>
        <v>28511</v>
      </c>
      <c r="D86" s="318">
        <f t="shared" ref="D86:O86" si="12">SUM(D73:D84)</f>
        <v>12183</v>
      </c>
      <c r="E86" s="318">
        <f t="shared" si="12"/>
        <v>5378</v>
      </c>
      <c r="F86" s="318">
        <f t="shared" si="12"/>
        <v>8610</v>
      </c>
      <c r="G86" s="318">
        <f t="shared" si="12"/>
        <v>2083</v>
      </c>
      <c r="H86" s="318">
        <f t="shared" si="12"/>
        <v>2642</v>
      </c>
      <c r="I86" s="318">
        <f t="shared" si="12"/>
        <v>67</v>
      </c>
      <c r="J86" s="318">
        <f t="shared" si="12"/>
        <v>1070</v>
      </c>
      <c r="K86" s="318">
        <f t="shared" si="12"/>
        <v>102</v>
      </c>
      <c r="L86" s="318">
        <f t="shared" si="12"/>
        <v>1875</v>
      </c>
      <c r="M86" s="318">
        <f t="shared" si="12"/>
        <v>508</v>
      </c>
      <c r="N86" s="318">
        <f t="shared" si="12"/>
        <v>3629</v>
      </c>
      <c r="O86" s="748">
        <f t="shared" si="12"/>
        <v>66658</v>
      </c>
      <c r="P86" s="574" t="s">
        <v>247</v>
      </c>
      <c r="Q86" s="53"/>
      <c r="R86" s="53"/>
    </row>
    <row r="87" spans="1:18" ht="8.4499999999999993" customHeight="1" x14ac:dyDescent="0.2">
      <c r="A87" s="72"/>
      <c r="B87" s="72"/>
      <c r="C87" s="72"/>
      <c r="D87" s="240"/>
      <c r="E87" s="240"/>
      <c r="F87" s="72"/>
      <c r="G87" s="72"/>
      <c r="H87" s="72"/>
      <c r="I87" s="72"/>
      <c r="J87" s="72"/>
      <c r="K87" s="72"/>
      <c r="L87" s="72"/>
      <c r="M87" s="72"/>
      <c r="N87" s="72"/>
      <c r="O87" s="72"/>
      <c r="P87" s="72"/>
      <c r="Q87" s="53"/>
      <c r="R87" s="53"/>
    </row>
    <row r="88" spans="1:18" ht="7.9" customHeight="1" x14ac:dyDescent="0.2">
      <c r="A88" s="55"/>
      <c r="B88" s="55"/>
      <c r="C88" s="55"/>
      <c r="D88" s="64"/>
      <c r="E88" s="64"/>
      <c r="F88" s="55"/>
      <c r="G88" s="55"/>
      <c r="H88" s="55"/>
      <c r="I88" s="55"/>
      <c r="J88" s="55"/>
      <c r="K88" s="55"/>
      <c r="L88" s="55"/>
      <c r="M88" s="55"/>
      <c r="N88" s="55"/>
      <c r="O88" s="55"/>
      <c r="P88" s="55"/>
      <c r="Q88" s="53"/>
      <c r="R88" s="53"/>
    </row>
    <row r="89" spans="1:18" ht="9.6" customHeight="1" x14ac:dyDescent="0.2">
      <c r="A89" s="313" t="s">
        <v>219</v>
      </c>
      <c r="B89" s="311"/>
      <c r="C89" s="303"/>
      <c r="D89" s="303"/>
      <c r="E89" s="303"/>
      <c r="F89" s="303"/>
      <c r="G89" s="303"/>
      <c r="H89" s="303"/>
      <c r="I89" s="303"/>
      <c r="J89" s="303"/>
      <c r="K89" s="303"/>
      <c r="L89" s="303"/>
      <c r="M89" s="303"/>
      <c r="N89" s="303"/>
      <c r="P89" s="314" t="s">
        <v>234</v>
      </c>
      <c r="Q89" s="53"/>
      <c r="R89" s="53"/>
    </row>
    <row r="90" spans="1:18" ht="12" customHeight="1" x14ac:dyDescent="0.2">
      <c r="A90" s="53"/>
      <c r="B90" s="53"/>
      <c r="C90" s="53"/>
      <c r="D90" s="53"/>
      <c r="E90" s="53"/>
      <c r="F90" s="53"/>
      <c r="G90" s="53"/>
      <c r="H90" s="53"/>
      <c r="I90" s="53"/>
      <c r="J90" s="53"/>
      <c r="K90" s="53"/>
      <c r="L90" s="53"/>
      <c r="M90" s="53"/>
      <c r="N90" s="53"/>
      <c r="O90" s="53"/>
      <c r="P90" s="53"/>
      <c r="Q90" s="53"/>
      <c r="R90" s="53"/>
    </row>
    <row r="91" spans="1:18" x14ac:dyDescent="0.2">
      <c r="A91" s="53"/>
      <c r="B91" s="53"/>
      <c r="C91" s="53"/>
      <c r="D91" s="53"/>
      <c r="E91" s="129"/>
      <c r="F91" s="53"/>
      <c r="G91" s="53"/>
      <c r="H91" s="53"/>
      <c r="I91" s="53"/>
      <c r="J91" s="53"/>
      <c r="K91" s="53"/>
      <c r="L91" s="53"/>
      <c r="M91" s="53"/>
      <c r="N91" s="53"/>
      <c r="O91" s="53"/>
      <c r="P91" s="53"/>
      <c r="Q91" s="53"/>
      <c r="R91" s="53"/>
    </row>
    <row r="92" spans="1:18" x14ac:dyDescent="0.2">
      <c r="A92" s="53"/>
      <c r="B92" s="53"/>
      <c r="C92" s="53"/>
      <c r="D92" s="53"/>
      <c r="E92" s="53"/>
      <c r="F92" s="53"/>
      <c r="G92" s="53"/>
      <c r="H92" s="53"/>
      <c r="I92" s="53"/>
      <c r="J92" s="53"/>
      <c r="K92" s="53"/>
      <c r="L92" s="53"/>
      <c r="M92" s="53"/>
      <c r="N92" s="53"/>
      <c r="O92" s="53"/>
      <c r="P92" s="53"/>
      <c r="Q92" s="53"/>
      <c r="R92" s="53"/>
    </row>
    <row r="93" spans="1:18" x14ac:dyDescent="0.2">
      <c r="A93" s="53"/>
      <c r="B93" s="53"/>
      <c r="C93" s="53"/>
      <c r="D93" s="53"/>
      <c r="E93" s="53"/>
      <c r="F93" s="53"/>
      <c r="G93" s="53"/>
      <c r="H93" s="53"/>
      <c r="I93" s="53"/>
      <c r="J93" s="53"/>
      <c r="K93" s="53"/>
      <c r="L93" s="53"/>
      <c r="M93" s="53"/>
      <c r="N93" s="53"/>
      <c r="O93" s="129"/>
      <c r="P93" s="53"/>
      <c r="Q93" s="53"/>
      <c r="R93" s="53"/>
    </row>
    <row r="94" spans="1:18" x14ac:dyDescent="0.2">
      <c r="A94" s="53"/>
      <c r="B94" s="53"/>
      <c r="C94" s="53"/>
      <c r="D94" s="53"/>
      <c r="E94" s="53"/>
      <c r="F94" s="53"/>
      <c r="G94" s="53"/>
      <c r="H94" s="53"/>
      <c r="I94" s="53"/>
      <c r="J94" s="53"/>
      <c r="K94" s="53"/>
      <c r="L94" s="53"/>
      <c r="M94" s="53"/>
      <c r="N94" s="53"/>
      <c r="O94" s="53"/>
      <c r="P94" s="53"/>
      <c r="Q94" s="53"/>
      <c r="R94" s="53"/>
    </row>
  </sheetData>
  <hyperlinks>
    <hyperlink ref="P1" location="INHALT!A1" display="INHALT!A1" xr:uid="{72FB2FFE-FF71-4BE1-9244-1B2F3E4AF971}"/>
  </hyperlinks>
  <printOptions horizontalCentered="1"/>
  <pageMargins left="0.59055118110236227" right="0.39370078740157483" top="0.59055118110236227" bottom="0.59055118110236227" header="0.31496062992125984" footer="0.31496062992125984"/>
  <pageSetup paperSize="9" scale="61" firstPageNumber="82" pageOrder="overThenDown" orientation="landscape" useFirstPageNumber="1" r:id="rId1"/>
  <headerFooter>
    <oddFooter>&amp;CSeite &amp;P</oddFooter>
  </headerFooter>
  <rowBreaks count="1" manualBreakCount="1">
    <brk id="48" max="16383" man="1"/>
  </rowBreaks>
  <colBreaks count="1" manualBreakCount="1">
    <brk id="17"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7" tint="0.39997558519241921"/>
  </sheetPr>
  <dimension ref="A1:Q95"/>
  <sheetViews>
    <sheetView zoomScaleNormal="100" workbookViewId="0">
      <pane xSplit="2" ySplit="8" topLeftCell="C9" activePane="bottomRight" state="frozen"/>
      <selection activeCell="A80" sqref="A80:XFD80"/>
      <selection pane="topRight" activeCell="A80" sqref="A80:XFD80"/>
      <selection pane="bottomLeft" activeCell="A80" sqref="A80:XFD80"/>
      <selection pane="bottomRight" activeCell="P1" sqref="P1"/>
    </sheetView>
  </sheetViews>
  <sheetFormatPr baseColWidth="10" defaultColWidth="11.5703125" defaultRowHeight="12.75" x14ac:dyDescent="0.2"/>
  <cols>
    <col min="1" max="1" width="5.28515625" style="43" customWidth="1"/>
    <col min="2" max="2" width="22.85546875" style="43" bestFit="1" customWidth="1"/>
    <col min="3" max="3" width="8.28515625" style="43" customWidth="1"/>
    <col min="4" max="4" width="10.85546875" style="43" customWidth="1"/>
    <col min="5" max="5" width="13.7109375" style="43" customWidth="1"/>
    <col min="6" max="6" width="11.140625" style="43" customWidth="1"/>
    <col min="7" max="7" width="18.28515625" style="43" customWidth="1"/>
    <col min="8" max="8" width="19" style="43" customWidth="1"/>
    <col min="9" max="9" width="12.42578125" style="43" customWidth="1"/>
    <col min="10" max="10" width="13.5703125" style="43" customWidth="1"/>
    <col min="11" max="11" width="18.5703125" style="43" customWidth="1"/>
    <col min="12" max="12" width="20.85546875" style="43" customWidth="1"/>
    <col min="13" max="13" width="22.5703125" style="43" customWidth="1"/>
    <col min="14" max="14" width="11.7109375" style="43" customWidth="1"/>
    <col min="15" max="15" width="11.5703125" style="43" customWidth="1"/>
    <col min="16" max="16" width="5.7109375" style="43" customWidth="1"/>
    <col min="17" max="16384" width="11.5703125" style="43"/>
  </cols>
  <sheetData>
    <row r="1" spans="1:17" ht="12" customHeight="1" x14ac:dyDescent="0.2">
      <c r="A1" s="303"/>
      <c r="B1" s="303"/>
      <c r="C1" s="303"/>
      <c r="D1" s="303"/>
      <c r="E1" s="303"/>
      <c r="F1" s="303"/>
      <c r="G1" s="303"/>
      <c r="H1" s="303"/>
      <c r="I1" s="303"/>
      <c r="J1" s="303"/>
      <c r="K1" s="303"/>
      <c r="L1" s="303"/>
      <c r="M1" s="303"/>
      <c r="N1" s="303"/>
      <c r="O1" s="303"/>
      <c r="P1" s="1070" t="str">
        <f>HYPERLINK("[Kleinräumige Statistik Daten Prototyp.xlsx]INHALT!A1","zum Inhaltsverzeichnis")</f>
        <v>zum Inhaltsverzeichnis</v>
      </c>
    </row>
    <row r="2" spans="1:17" ht="15.75" x14ac:dyDescent="0.25">
      <c r="A2" s="302" t="s">
        <v>480</v>
      </c>
      <c r="B2" s="311"/>
      <c r="C2" s="303"/>
      <c r="D2" s="303"/>
      <c r="E2" s="303"/>
      <c r="F2" s="303"/>
      <c r="G2" s="303"/>
      <c r="H2" s="303"/>
      <c r="I2" s="303"/>
      <c r="J2" s="303"/>
      <c r="K2" s="303"/>
      <c r="L2" s="303"/>
      <c r="M2" s="303"/>
      <c r="N2" s="303"/>
      <c r="O2" s="303"/>
      <c r="P2" s="330"/>
    </row>
    <row r="3" spans="1:17" x14ac:dyDescent="0.2">
      <c r="A3" s="331" t="s">
        <v>246</v>
      </c>
      <c r="B3" s="311"/>
      <c r="C3" s="750"/>
      <c r="D3" s="303"/>
      <c r="E3" s="303"/>
      <c r="F3" s="303"/>
      <c r="G3" s="303"/>
      <c r="H3" s="303"/>
      <c r="I3" s="303"/>
      <c r="J3" s="303"/>
      <c r="K3" s="303"/>
      <c r="L3" s="303"/>
      <c r="M3" s="303"/>
      <c r="N3" s="303"/>
      <c r="O3" s="303"/>
      <c r="P3" s="330"/>
    </row>
    <row r="4" spans="1:17" ht="12" customHeight="1" x14ac:dyDescent="0.25">
      <c r="A4" s="302"/>
      <c r="B4" s="311"/>
      <c r="C4" s="303"/>
      <c r="D4" s="303"/>
      <c r="E4" s="303"/>
      <c r="F4" s="303"/>
      <c r="G4" s="303"/>
      <c r="H4" s="303"/>
      <c r="I4" s="303"/>
      <c r="J4" s="303"/>
      <c r="K4" s="303"/>
      <c r="L4" s="303"/>
      <c r="M4" s="303"/>
      <c r="N4" s="303"/>
      <c r="O4" s="303"/>
      <c r="P4" s="330"/>
    </row>
    <row r="5" spans="1:17" ht="15.6" customHeight="1" x14ac:dyDescent="0.2">
      <c r="A5" s="332" t="s">
        <v>202</v>
      </c>
      <c r="B5" s="333" t="s">
        <v>27</v>
      </c>
      <c r="C5" s="334" t="s">
        <v>252</v>
      </c>
      <c r="D5" s="335"/>
      <c r="E5" s="335"/>
      <c r="F5" s="335"/>
      <c r="G5" s="335"/>
      <c r="H5" s="335"/>
      <c r="I5" s="335"/>
      <c r="J5" s="335"/>
      <c r="K5" s="335"/>
      <c r="L5" s="335"/>
      <c r="M5" s="335"/>
      <c r="N5" s="335"/>
      <c r="O5" s="336"/>
      <c r="P5" s="337" t="s">
        <v>202</v>
      </c>
    </row>
    <row r="6" spans="1:17" ht="105" x14ac:dyDescent="0.25">
      <c r="A6" s="338" t="s">
        <v>203</v>
      </c>
      <c r="B6" s="306" t="s">
        <v>172</v>
      </c>
      <c r="C6" s="1129" t="s">
        <v>503</v>
      </c>
      <c r="D6" s="1129" t="s">
        <v>504</v>
      </c>
      <c r="E6" s="1129" t="s">
        <v>505</v>
      </c>
      <c r="F6" s="1129" t="s">
        <v>506</v>
      </c>
      <c r="G6" s="1129" t="s">
        <v>182</v>
      </c>
      <c r="H6" s="1129" t="s">
        <v>183</v>
      </c>
      <c r="I6" s="1129" t="s">
        <v>184</v>
      </c>
      <c r="J6" s="1129" t="s">
        <v>185</v>
      </c>
      <c r="K6" s="1129" t="s">
        <v>186</v>
      </c>
      <c r="L6" s="1129" t="s">
        <v>187</v>
      </c>
      <c r="M6" s="1129" t="s">
        <v>188</v>
      </c>
      <c r="N6" s="1129" t="s">
        <v>507</v>
      </c>
      <c r="O6" s="1129" t="s">
        <v>189</v>
      </c>
      <c r="P6" s="339" t="s">
        <v>203</v>
      </c>
    </row>
    <row r="7" spans="1:17" x14ac:dyDescent="0.2">
      <c r="A7" s="340"/>
      <c r="B7" s="341"/>
      <c r="C7" s="328">
        <v>0</v>
      </c>
      <c r="D7" s="328">
        <v>1</v>
      </c>
      <c r="E7" s="328">
        <v>2</v>
      </c>
      <c r="F7" s="328">
        <v>3</v>
      </c>
      <c r="G7" s="328">
        <v>4</v>
      </c>
      <c r="H7" s="328">
        <v>5</v>
      </c>
      <c r="I7" s="328">
        <v>6</v>
      </c>
      <c r="J7" s="328">
        <v>7</v>
      </c>
      <c r="K7" s="328">
        <v>8</v>
      </c>
      <c r="L7" s="328">
        <v>9</v>
      </c>
      <c r="M7" s="328">
        <v>10</v>
      </c>
      <c r="N7" s="328">
        <v>11</v>
      </c>
      <c r="O7" s="328"/>
      <c r="P7" s="342"/>
    </row>
    <row r="8" spans="1:17" ht="24.6" customHeight="1" x14ac:dyDescent="0.2">
      <c r="A8" s="343"/>
      <c r="B8" s="310"/>
      <c r="C8" s="344" t="s">
        <v>249</v>
      </c>
      <c r="D8" s="344" t="s">
        <v>224</v>
      </c>
      <c r="E8" s="344" t="s">
        <v>224</v>
      </c>
      <c r="F8" s="344" t="s">
        <v>224</v>
      </c>
      <c r="G8" s="344" t="s">
        <v>224</v>
      </c>
      <c r="H8" s="344" t="s">
        <v>224</v>
      </c>
      <c r="I8" s="344" t="s">
        <v>224</v>
      </c>
      <c r="J8" s="344" t="s">
        <v>224</v>
      </c>
      <c r="K8" s="344" t="s">
        <v>224</v>
      </c>
      <c r="L8" s="344" t="s">
        <v>224</v>
      </c>
      <c r="M8" s="344" t="s">
        <v>224</v>
      </c>
      <c r="N8" s="344" t="s">
        <v>224</v>
      </c>
      <c r="O8" s="344" t="s">
        <v>224</v>
      </c>
      <c r="P8" s="345"/>
    </row>
    <row r="9" spans="1:17" ht="11.45" customHeight="1" x14ac:dyDescent="0.2">
      <c r="A9" s="311"/>
      <c r="B9" s="311"/>
      <c r="C9" s="311"/>
      <c r="D9" s="311"/>
      <c r="E9" s="311"/>
      <c r="F9" s="311"/>
      <c r="G9" s="311"/>
      <c r="H9" s="311"/>
      <c r="I9" s="311"/>
      <c r="J9" s="311"/>
      <c r="K9" s="311"/>
      <c r="L9" s="311"/>
      <c r="M9" s="311"/>
      <c r="N9" s="311"/>
      <c r="O9" s="311"/>
      <c r="P9" s="739"/>
    </row>
    <row r="10" spans="1:17" ht="12" customHeight="1" x14ac:dyDescent="0.2">
      <c r="A10" s="86">
        <v>10</v>
      </c>
      <c r="B10" s="61" t="s">
        <v>37</v>
      </c>
      <c r="C10" s="319"/>
      <c r="D10" s="315">
        <v>36</v>
      </c>
      <c r="E10" s="315">
        <v>117</v>
      </c>
      <c r="F10" s="315">
        <v>66</v>
      </c>
      <c r="G10" s="315">
        <v>14</v>
      </c>
      <c r="H10" s="315">
        <v>32</v>
      </c>
      <c r="I10" s="315">
        <v>21</v>
      </c>
      <c r="J10" s="315">
        <v>23</v>
      </c>
      <c r="K10" s="315">
        <v>7</v>
      </c>
      <c r="L10" s="315">
        <v>7</v>
      </c>
      <c r="M10" s="315">
        <v>5</v>
      </c>
      <c r="N10" s="315">
        <v>13</v>
      </c>
      <c r="O10" s="859">
        <f>SUM(D10:N10)</f>
        <v>341</v>
      </c>
      <c r="P10" s="584">
        <v>10</v>
      </c>
      <c r="Q10" s="752"/>
    </row>
    <row r="11" spans="1:17" ht="12" customHeight="1" x14ac:dyDescent="0.2">
      <c r="A11" s="86">
        <v>11</v>
      </c>
      <c r="B11" s="61" t="s">
        <v>38</v>
      </c>
      <c r="C11" s="319"/>
      <c r="D11" s="315">
        <v>167</v>
      </c>
      <c r="E11" s="315">
        <v>190</v>
      </c>
      <c r="F11" s="315">
        <v>72</v>
      </c>
      <c r="G11" s="315">
        <v>47</v>
      </c>
      <c r="H11" s="315">
        <v>30</v>
      </c>
      <c r="I11" s="315">
        <v>26</v>
      </c>
      <c r="J11" s="315">
        <v>25</v>
      </c>
      <c r="K11" s="315">
        <v>22</v>
      </c>
      <c r="L11" s="315">
        <v>10</v>
      </c>
      <c r="M11" s="315">
        <v>20</v>
      </c>
      <c r="N11" s="315">
        <v>45</v>
      </c>
      <c r="O11" s="859">
        <f t="shared" ref="O11:O71" si="0">SUM(D11:N11)</f>
        <v>654</v>
      </c>
      <c r="P11" s="584">
        <v>11</v>
      </c>
    </row>
    <row r="12" spans="1:17" ht="12" customHeight="1" x14ac:dyDescent="0.2">
      <c r="A12" s="86">
        <v>12</v>
      </c>
      <c r="B12" s="61" t="s">
        <v>90</v>
      </c>
      <c r="C12" s="319"/>
      <c r="D12" s="315">
        <v>280</v>
      </c>
      <c r="E12" s="315">
        <v>426</v>
      </c>
      <c r="F12" s="315">
        <v>228</v>
      </c>
      <c r="G12" s="315">
        <v>74</v>
      </c>
      <c r="H12" s="315">
        <v>107</v>
      </c>
      <c r="I12" s="315">
        <v>47</v>
      </c>
      <c r="J12" s="315">
        <v>96</v>
      </c>
      <c r="K12" s="315">
        <v>44</v>
      </c>
      <c r="L12" s="315">
        <v>18</v>
      </c>
      <c r="M12" s="315">
        <v>44</v>
      </c>
      <c r="N12" s="315">
        <v>72</v>
      </c>
      <c r="O12" s="859">
        <f t="shared" si="0"/>
        <v>1436</v>
      </c>
      <c r="P12" s="584">
        <v>12</v>
      </c>
    </row>
    <row r="13" spans="1:17" ht="12" customHeight="1" x14ac:dyDescent="0.2">
      <c r="A13" s="86">
        <v>13</v>
      </c>
      <c r="B13" s="61" t="s">
        <v>39</v>
      </c>
      <c r="C13" s="319"/>
      <c r="D13" s="315">
        <v>54</v>
      </c>
      <c r="E13" s="315">
        <v>76</v>
      </c>
      <c r="F13" s="315">
        <v>23</v>
      </c>
      <c r="G13" s="315">
        <v>21</v>
      </c>
      <c r="H13" s="315">
        <v>18</v>
      </c>
      <c r="I13" s="315">
        <v>11</v>
      </c>
      <c r="J13" s="315">
        <v>9</v>
      </c>
      <c r="K13" s="315">
        <v>10</v>
      </c>
      <c r="L13" s="315">
        <v>3</v>
      </c>
      <c r="M13" s="315">
        <v>6</v>
      </c>
      <c r="N13" s="315">
        <v>13</v>
      </c>
      <c r="O13" s="859">
        <f t="shared" si="0"/>
        <v>244</v>
      </c>
      <c r="P13" s="584">
        <v>13</v>
      </c>
    </row>
    <row r="14" spans="1:17" ht="12" customHeight="1" x14ac:dyDescent="0.2">
      <c r="A14" s="86">
        <v>14</v>
      </c>
      <c r="B14" s="61" t="s">
        <v>40</v>
      </c>
      <c r="C14" s="319"/>
      <c r="D14" s="315">
        <v>389</v>
      </c>
      <c r="E14" s="315">
        <v>614</v>
      </c>
      <c r="F14" s="315">
        <v>170</v>
      </c>
      <c r="G14" s="315">
        <v>107</v>
      </c>
      <c r="H14" s="315">
        <v>125</v>
      </c>
      <c r="I14" s="315">
        <v>46</v>
      </c>
      <c r="J14" s="315">
        <v>92</v>
      </c>
      <c r="K14" s="315">
        <v>38</v>
      </c>
      <c r="L14" s="315">
        <v>23</v>
      </c>
      <c r="M14" s="315">
        <v>32</v>
      </c>
      <c r="N14" s="315">
        <v>96</v>
      </c>
      <c r="O14" s="859">
        <f t="shared" si="0"/>
        <v>1732</v>
      </c>
      <c r="P14" s="584">
        <v>14</v>
      </c>
    </row>
    <row r="15" spans="1:17" ht="12" customHeight="1" x14ac:dyDescent="0.2">
      <c r="A15" s="86">
        <v>15</v>
      </c>
      <c r="B15" s="61" t="s">
        <v>41</v>
      </c>
      <c r="C15" s="319"/>
      <c r="D15" s="315">
        <v>22</v>
      </c>
      <c r="E15" s="315">
        <v>86</v>
      </c>
      <c r="F15" s="315">
        <v>96</v>
      </c>
      <c r="G15" s="315">
        <v>10</v>
      </c>
      <c r="H15" s="315">
        <v>46</v>
      </c>
      <c r="I15" s="315">
        <v>75</v>
      </c>
      <c r="J15" s="315">
        <v>42</v>
      </c>
      <c r="K15" s="315">
        <v>56</v>
      </c>
      <c r="L15" s="315">
        <v>38</v>
      </c>
      <c r="M15" s="315">
        <v>22</v>
      </c>
      <c r="N15" s="315">
        <v>50</v>
      </c>
      <c r="O15" s="859">
        <f t="shared" si="0"/>
        <v>543</v>
      </c>
      <c r="P15" s="584">
        <v>15</v>
      </c>
    </row>
    <row r="16" spans="1:17" ht="12" customHeight="1" x14ac:dyDescent="0.2">
      <c r="A16" s="86">
        <v>16</v>
      </c>
      <c r="B16" s="61" t="s">
        <v>99</v>
      </c>
      <c r="C16" s="319"/>
      <c r="D16" s="315">
        <v>93</v>
      </c>
      <c r="E16" s="315">
        <v>338</v>
      </c>
      <c r="F16" s="315">
        <v>207</v>
      </c>
      <c r="G16" s="315">
        <v>46</v>
      </c>
      <c r="H16" s="315">
        <v>141</v>
      </c>
      <c r="I16" s="315">
        <v>166</v>
      </c>
      <c r="J16" s="315">
        <v>117</v>
      </c>
      <c r="K16" s="315">
        <v>99</v>
      </c>
      <c r="L16" s="315">
        <v>72</v>
      </c>
      <c r="M16" s="315">
        <v>46</v>
      </c>
      <c r="N16" s="315">
        <v>131</v>
      </c>
      <c r="O16" s="859">
        <f t="shared" si="0"/>
        <v>1456</v>
      </c>
      <c r="P16" s="584">
        <v>16</v>
      </c>
    </row>
    <row r="17" spans="1:16" ht="12" customHeight="1" x14ac:dyDescent="0.2">
      <c r="A17" s="86">
        <v>17</v>
      </c>
      <c r="B17" s="61" t="s">
        <v>42</v>
      </c>
      <c r="C17" s="319"/>
      <c r="D17" s="315">
        <v>161</v>
      </c>
      <c r="E17" s="315">
        <v>411</v>
      </c>
      <c r="F17" s="315">
        <v>238</v>
      </c>
      <c r="G17" s="315">
        <v>82</v>
      </c>
      <c r="H17" s="315">
        <v>132</v>
      </c>
      <c r="I17" s="315">
        <v>144</v>
      </c>
      <c r="J17" s="315">
        <v>115</v>
      </c>
      <c r="K17" s="315">
        <v>152</v>
      </c>
      <c r="L17" s="315">
        <v>88</v>
      </c>
      <c r="M17" s="315">
        <v>84</v>
      </c>
      <c r="N17" s="315">
        <v>133</v>
      </c>
      <c r="O17" s="859">
        <f t="shared" si="0"/>
        <v>1740</v>
      </c>
      <c r="P17" s="584">
        <v>17</v>
      </c>
    </row>
    <row r="18" spans="1:16" ht="12" customHeight="1" x14ac:dyDescent="0.2">
      <c r="A18" s="86">
        <v>21</v>
      </c>
      <c r="B18" s="61" t="s">
        <v>43</v>
      </c>
      <c r="C18" s="319"/>
      <c r="D18" s="315">
        <v>133</v>
      </c>
      <c r="E18" s="315">
        <v>260</v>
      </c>
      <c r="F18" s="315">
        <v>117</v>
      </c>
      <c r="G18" s="315">
        <v>52</v>
      </c>
      <c r="H18" s="315">
        <v>81</v>
      </c>
      <c r="I18" s="315">
        <v>59</v>
      </c>
      <c r="J18" s="315">
        <v>87</v>
      </c>
      <c r="K18" s="315">
        <v>60</v>
      </c>
      <c r="L18" s="315">
        <v>22</v>
      </c>
      <c r="M18" s="315">
        <v>18</v>
      </c>
      <c r="N18" s="315">
        <v>59</v>
      </c>
      <c r="O18" s="859">
        <f t="shared" si="0"/>
        <v>948</v>
      </c>
      <c r="P18" s="584">
        <v>21</v>
      </c>
    </row>
    <row r="19" spans="1:16" ht="12" customHeight="1" x14ac:dyDescent="0.2">
      <c r="A19" s="86">
        <v>22</v>
      </c>
      <c r="B19" s="61" t="s">
        <v>44</v>
      </c>
      <c r="C19" s="319"/>
      <c r="D19" s="315">
        <v>97</v>
      </c>
      <c r="E19" s="315">
        <v>196</v>
      </c>
      <c r="F19" s="315">
        <v>127</v>
      </c>
      <c r="G19" s="315">
        <v>35</v>
      </c>
      <c r="H19" s="315">
        <v>51</v>
      </c>
      <c r="I19" s="315">
        <v>50</v>
      </c>
      <c r="J19" s="315">
        <v>83</v>
      </c>
      <c r="K19" s="315">
        <v>54</v>
      </c>
      <c r="L19" s="315">
        <v>27</v>
      </c>
      <c r="M19" s="315">
        <v>24</v>
      </c>
      <c r="N19" s="315">
        <v>66</v>
      </c>
      <c r="O19" s="859">
        <f t="shared" si="0"/>
        <v>810</v>
      </c>
      <c r="P19" s="584">
        <v>22</v>
      </c>
    </row>
    <row r="20" spans="1:16" ht="12" customHeight="1" x14ac:dyDescent="0.2">
      <c r="A20" s="86">
        <v>23</v>
      </c>
      <c r="B20" s="61" t="s">
        <v>45</v>
      </c>
      <c r="C20" s="319"/>
      <c r="D20" s="315">
        <v>58</v>
      </c>
      <c r="E20" s="315">
        <v>215</v>
      </c>
      <c r="F20" s="315">
        <v>338</v>
      </c>
      <c r="G20" s="315">
        <v>25</v>
      </c>
      <c r="H20" s="315">
        <v>95</v>
      </c>
      <c r="I20" s="315">
        <v>183</v>
      </c>
      <c r="J20" s="315">
        <v>132</v>
      </c>
      <c r="K20" s="315">
        <v>159</v>
      </c>
      <c r="L20" s="315">
        <v>78</v>
      </c>
      <c r="M20" s="315">
        <v>66</v>
      </c>
      <c r="N20" s="315">
        <v>150</v>
      </c>
      <c r="O20" s="859">
        <f t="shared" si="0"/>
        <v>1499</v>
      </c>
      <c r="P20" s="584">
        <v>23</v>
      </c>
    </row>
    <row r="21" spans="1:16" ht="12" customHeight="1" x14ac:dyDescent="0.2">
      <c r="A21" s="86">
        <v>24</v>
      </c>
      <c r="B21" s="61" t="s">
        <v>46</v>
      </c>
      <c r="C21" s="319"/>
      <c r="D21" s="315">
        <v>225</v>
      </c>
      <c r="E21" s="315">
        <v>549</v>
      </c>
      <c r="F21" s="315">
        <v>541</v>
      </c>
      <c r="G21" s="315">
        <v>112</v>
      </c>
      <c r="H21" s="315">
        <v>226</v>
      </c>
      <c r="I21" s="315">
        <v>279</v>
      </c>
      <c r="J21" s="315">
        <v>274</v>
      </c>
      <c r="K21" s="315">
        <v>292</v>
      </c>
      <c r="L21" s="315">
        <v>158</v>
      </c>
      <c r="M21" s="315">
        <v>150</v>
      </c>
      <c r="N21" s="315">
        <v>271</v>
      </c>
      <c r="O21" s="859">
        <f t="shared" si="0"/>
        <v>3077</v>
      </c>
      <c r="P21" s="584">
        <v>24</v>
      </c>
    </row>
    <row r="22" spans="1:16" ht="12" customHeight="1" x14ac:dyDescent="0.2">
      <c r="A22" s="86">
        <v>25</v>
      </c>
      <c r="B22" s="61" t="s">
        <v>180</v>
      </c>
      <c r="C22" s="319"/>
      <c r="D22" s="315">
        <v>66</v>
      </c>
      <c r="E22" s="315">
        <v>235</v>
      </c>
      <c r="F22" s="315">
        <v>177</v>
      </c>
      <c r="G22" s="315">
        <v>20</v>
      </c>
      <c r="H22" s="315">
        <v>57</v>
      </c>
      <c r="I22" s="315">
        <v>65</v>
      </c>
      <c r="J22" s="315">
        <v>68</v>
      </c>
      <c r="K22" s="315">
        <v>70</v>
      </c>
      <c r="L22" s="315">
        <v>35</v>
      </c>
      <c r="M22" s="315">
        <v>57</v>
      </c>
      <c r="N22" s="315">
        <v>97</v>
      </c>
      <c r="O22" s="859">
        <f t="shared" si="0"/>
        <v>947</v>
      </c>
      <c r="P22" s="584">
        <v>25</v>
      </c>
    </row>
    <row r="23" spans="1:16" ht="12" customHeight="1" x14ac:dyDescent="0.2">
      <c r="A23" s="86">
        <v>26</v>
      </c>
      <c r="B23" s="61" t="s">
        <v>164</v>
      </c>
      <c r="C23" s="320"/>
      <c r="D23" s="316">
        <v>49</v>
      </c>
      <c r="E23" s="316">
        <v>186</v>
      </c>
      <c r="F23" s="316">
        <v>299</v>
      </c>
      <c r="G23" s="316">
        <v>18</v>
      </c>
      <c r="H23" s="316">
        <v>67</v>
      </c>
      <c r="I23" s="316">
        <v>140</v>
      </c>
      <c r="J23" s="316">
        <v>68</v>
      </c>
      <c r="K23" s="316">
        <v>126</v>
      </c>
      <c r="L23" s="316">
        <v>72</v>
      </c>
      <c r="M23" s="316">
        <v>55</v>
      </c>
      <c r="N23" s="316">
        <v>120</v>
      </c>
      <c r="O23" s="859">
        <f t="shared" si="0"/>
        <v>1200</v>
      </c>
      <c r="P23" s="584">
        <v>26</v>
      </c>
    </row>
    <row r="24" spans="1:16" ht="12" customHeight="1" x14ac:dyDescent="0.2">
      <c r="A24" s="86">
        <v>31</v>
      </c>
      <c r="B24" s="61" t="s">
        <v>47</v>
      </c>
      <c r="C24" s="319"/>
      <c r="D24" s="315">
        <v>216</v>
      </c>
      <c r="E24" s="315">
        <v>439</v>
      </c>
      <c r="F24" s="315">
        <v>248</v>
      </c>
      <c r="G24" s="315">
        <v>107</v>
      </c>
      <c r="H24" s="315">
        <v>146</v>
      </c>
      <c r="I24" s="315">
        <v>163</v>
      </c>
      <c r="J24" s="315">
        <v>160</v>
      </c>
      <c r="K24" s="315">
        <v>163</v>
      </c>
      <c r="L24" s="315">
        <v>75</v>
      </c>
      <c r="M24" s="315">
        <v>64</v>
      </c>
      <c r="N24" s="315">
        <v>149</v>
      </c>
      <c r="O24" s="859">
        <f t="shared" si="0"/>
        <v>1930</v>
      </c>
      <c r="P24" s="584">
        <v>31</v>
      </c>
    </row>
    <row r="25" spans="1:16" ht="12" customHeight="1" x14ac:dyDescent="0.2">
      <c r="A25" s="86">
        <v>32</v>
      </c>
      <c r="B25" s="61" t="s">
        <v>48</v>
      </c>
      <c r="C25" s="319"/>
      <c r="D25" s="315">
        <v>307</v>
      </c>
      <c r="E25" s="315">
        <v>523</v>
      </c>
      <c r="F25" s="315">
        <v>512</v>
      </c>
      <c r="G25" s="315">
        <v>123</v>
      </c>
      <c r="H25" s="315">
        <v>210</v>
      </c>
      <c r="I25" s="315">
        <v>293</v>
      </c>
      <c r="J25" s="315">
        <v>212</v>
      </c>
      <c r="K25" s="315">
        <v>218</v>
      </c>
      <c r="L25" s="315">
        <v>110</v>
      </c>
      <c r="M25" s="315">
        <v>118</v>
      </c>
      <c r="N25" s="315">
        <v>286</v>
      </c>
      <c r="O25" s="859">
        <f t="shared" si="0"/>
        <v>2912</v>
      </c>
      <c r="P25" s="584">
        <v>32</v>
      </c>
    </row>
    <row r="26" spans="1:16" ht="12" customHeight="1" x14ac:dyDescent="0.2">
      <c r="A26" s="86">
        <v>33</v>
      </c>
      <c r="B26" s="764" t="s">
        <v>181</v>
      </c>
      <c r="D26" s="315">
        <v>7</v>
      </c>
      <c r="E26" s="315">
        <v>9</v>
      </c>
      <c r="F26" s="315">
        <v>3</v>
      </c>
      <c r="G26" s="315"/>
      <c r="H26" s="315">
        <v>1</v>
      </c>
      <c r="I26" s="315">
        <v>1</v>
      </c>
      <c r="J26" s="315">
        <v>6</v>
      </c>
      <c r="K26" s="315">
        <v>3</v>
      </c>
      <c r="L26" s="315">
        <v>2</v>
      </c>
      <c r="M26" s="315"/>
      <c r="N26" s="315">
        <v>6</v>
      </c>
      <c r="O26" s="859">
        <f t="shared" si="0"/>
        <v>38</v>
      </c>
      <c r="P26" s="584">
        <v>33</v>
      </c>
    </row>
    <row r="27" spans="1:16" ht="12" customHeight="1" x14ac:dyDescent="0.2">
      <c r="A27" s="86">
        <v>34</v>
      </c>
      <c r="B27" s="61" t="s">
        <v>49</v>
      </c>
      <c r="C27" s="319"/>
      <c r="D27" s="315">
        <v>183</v>
      </c>
      <c r="E27" s="315">
        <v>422</v>
      </c>
      <c r="F27" s="315">
        <v>322</v>
      </c>
      <c r="G27" s="315">
        <v>73</v>
      </c>
      <c r="H27" s="315">
        <v>160</v>
      </c>
      <c r="I27" s="315">
        <v>298</v>
      </c>
      <c r="J27" s="315">
        <v>193</v>
      </c>
      <c r="K27" s="315">
        <v>145</v>
      </c>
      <c r="L27" s="315">
        <v>109</v>
      </c>
      <c r="M27" s="315">
        <v>72</v>
      </c>
      <c r="N27" s="315">
        <v>198</v>
      </c>
      <c r="O27" s="859">
        <f t="shared" si="0"/>
        <v>2175</v>
      </c>
      <c r="P27" s="584">
        <v>34</v>
      </c>
    </row>
    <row r="28" spans="1:16" ht="12" customHeight="1" x14ac:dyDescent="0.2">
      <c r="A28" s="86">
        <v>35</v>
      </c>
      <c r="B28" s="61" t="s">
        <v>91</v>
      </c>
      <c r="C28" s="319"/>
      <c r="D28" s="315">
        <v>174</v>
      </c>
      <c r="E28" s="315">
        <v>326</v>
      </c>
      <c r="F28" s="315">
        <v>197</v>
      </c>
      <c r="G28" s="315">
        <v>54</v>
      </c>
      <c r="H28" s="315">
        <v>101</v>
      </c>
      <c r="I28" s="315">
        <v>117</v>
      </c>
      <c r="J28" s="315">
        <v>131</v>
      </c>
      <c r="K28" s="315">
        <v>132</v>
      </c>
      <c r="L28" s="315">
        <v>53</v>
      </c>
      <c r="M28" s="315">
        <v>47</v>
      </c>
      <c r="N28" s="315">
        <v>110</v>
      </c>
      <c r="O28" s="859">
        <f t="shared" si="0"/>
        <v>1442</v>
      </c>
      <c r="P28" s="584">
        <v>35</v>
      </c>
    </row>
    <row r="29" spans="1:16" ht="12" customHeight="1" x14ac:dyDescent="0.2">
      <c r="A29" s="86">
        <v>36</v>
      </c>
      <c r="B29" s="61" t="s">
        <v>50</v>
      </c>
      <c r="C29" s="319"/>
      <c r="D29" s="315">
        <v>137</v>
      </c>
      <c r="E29" s="315">
        <v>397</v>
      </c>
      <c r="F29" s="315">
        <v>286</v>
      </c>
      <c r="G29" s="315">
        <v>64</v>
      </c>
      <c r="H29" s="315">
        <v>142</v>
      </c>
      <c r="I29" s="315">
        <v>155</v>
      </c>
      <c r="J29" s="315">
        <v>171</v>
      </c>
      <c r="K29" s="315">
        <v>168</v>
      </c>
      <c r="L29" s="315">
        <v>82</v>
      </c>
      <c r="M29" s="315">
        <v>101</v>
      </c>
      <c r="N29" s="315">
        <v>167</v>
      </c>
      <c r="O29" s="859">
        <f t="shared" si="0"/>
        <v>1870</v>
      </c>
      <c r="P29" s="584">
        <v>36</v>
      </c>
    </row>
    <row r="30" spans="1:16" ht="12" customHeight="1" x14ac:dyDescent="0.2">
      <c r="A30" s="86">
        <v>41</v>
      </c>
      <c r="B30" s="61" t="s">
        <v>51</v>
      </c>
      <c r="C30" s="319"/>
      <c r="D30" s="315">
        <v>108</v>
      </c>
      <c r="E30" s="315">
        <v>317</v>
      </c>
      <c r="F30" s="315">
        <v>211</v>
      </c>
      <c r="G30" s="315">
        <v>47</v>
      </c>
      <c r="H30" s="315">
        <v>134</v>
      </c>
      <c r="I30" s="315">
        <v>191</v>
      </c>
      <c r="J30" s="315">
        <v>149</v>
      </c>
      <c r="K30" s="315">
        <v>135</v>
      </c>
      <c r="L30" s="315">
        <v>89</v>
      </c>
      <c r="M30" s="315">
        <v>47</v>
      </c>
      <c r="N30" s="315">
        <v>115</v>
      </c>
      <c r="O30" s="859">
        <f t="shared" si="0"/>
        <v>1543</v>
      </c>
      <c r="P30" s="584">
        <v>41</v>
      </c>
    </row>
    <row r="31" spans="1:16" ht="12" customHeight="1" x14ac:dyDescent="0.2">
      <c r="A31" s="86">
        <v>42</v>
      </c>
      <c r="B31" s="61" t="s">
        <v>52</v>
      </c>
      <c r="C31" s="319"/>
      <c r="D31" s="315">
        <v>77</v>
      </c>
      <c r="E31" s="315">
        <v>241</v>
      </c>
      <c r="F31" s="315">
        <v>248</v>
      </c>
      <c r="G31" s="315">
        <v>60</v>
      </c>
      <c r="H31" s="315">
        <v>151</v>
      </c>
      <c r="I31" s="315">
        <v>226</v>
      </c>
      <c r="J31" s="315">
        <v>151</v>
      </c>
      <c r="K31" s="315">
        <v>125</v>
      </c>
      <c r="L31" s="315">
        <v>79</v>
      </c>
      <c r="M31" s="315">
        <v>56</v>
      </c>
      <c r="N31" s="315">
        <v>167</v>
      </c>
      <c r="O31" s="859">
        <f t="shared" si="0"/>
        <v>1581</v>
      </c>
      <c r="P31" s="584">
        <v>42</v>
      </c>
    </row>
    <row r="32" spans="1:16" ht="12" customHeight="1" x14ac:dyDescent="0.2">
      <c r="A32" s="86">
        <v>43</v>
      </c>
      <c r="B32" s="61" t="s">
        <v>53</v>
      </c>
      <c r="C32" s="319"/>
      <c r="D32" s="315">
        <v>285</v>
      </c>
      <c r="E32" s="315">
        <v>629</v>
      </c>
      <c r="F32" s="315">
        <v>508</v>
      </c>
      <c r="G32" s="315">
        <v>113</v>
      </c>
      <c r="H32" s="315">
        <v>232</v>
      </c>
      <c r="I32" s="315">
        <v>289</v>
      </c>
      <c r="J32" s="315">
        <v>284</v>
      </c>
      <c r="K32" s="315">
        <v>182</v>
      </c>
      <c r="L32" s="315">
        <v>107</v>
      </c>
      <c r="M32" s="315">
        <v>114</v>
      </c>
      <c r="N32" s="315">
        <v>254</v>
      </c>
      <c r="O32" s="859">
        <f t="shared" si="0"/>
        <v>2997</v>
      </c>
      <c r="P32" s="584">
        <v>43</v>
      </c>
    </row>
    <row r="33" spans="1:16" ht="12" customHeight="1" x14ac:dyDescent="0.2">
      <c r="A33" s="86">
        <v>44</v>
      </c>
      <c r="B33" s="61" t="s">
        <v>54</v>
      </c>
      <c r="C33" s="319"/>
      <c r="D33" s="315">
        <v>160</v>
      </c>
      <c r="E33" s="315">
        <v>293</v>
      </c>
      <c r="F33" s="315">
        <v>155</v>
      </c>
      <c r="G33" s="315">
        <v>86</v>
      </c>
      <c r="H33" s="315">
        <v>162</v>
      </c>
      <c r="I33" s="315">
        <v>184</v>
      </c>
      <c r="J33" s="315">
        <v>214</v>
      </c>
      <c r="K33" s="315">
        <v>170</v>
      </c>
      <c r="L33" s="315">
        <v>63</v>
      </c>
      <c r="M33" s="315">
        <v>78</v>
      </c>
      <c r="N33" s="315">
        <v>140</v>
      </c>
      <c r="O33" s="859">
        <f t="shared" si="0"/>
        <v>1705</v>
      </c>
      <c r="P33" s="584">
        <v>44</v>
      </c>
    </row>
    <row r="34" spans="1:16" ht="12" customHeight="1" x14ac:dyDescent="0.2">
      <c r="A34" s="86">
        <v>45</v>
      </c>
      <c r="B34" s="61" t="s">
        <v>55</v>
      </c>
      <c r="C34" s="319"/>
      <c r="D34" s="315">
        <v>10</v>
      </c>
      <c r="E34" s="315">
        <v>42</v>
      </c>
      <c r="F34" s="315">
        <v>7</v>
      </c>
      <c r="G34" s="315">
        <v>1</v>
      </c>
      <c r="H34" s="315">
        <v>7</v>
      </c>
      <c r="I34" s="315">
        <v>4</v>
      </c>
      <c r="J34" s="315">
        <v>3</v>
      </c>
      <c r="K34" s="315">
        <v>3</v>
      </c>
      <c r="L34" s="315">
        <v>7</v>
      </c>
      <c r="M34" s="315">
        <v>3</v>
      </c>
      <c r="N34" s="315">
        <v>16</v>
      </c>
      <c r="O34" s="859">
        <f t="shared" si="0"/>
        <v>103</v>
      </c>
      <c r="P34" s="584">
        <v>45</v>
      </c>
    </row>
    <row r="35" spans="1:16" ht="12" customHeight="1" x14ac:dyDescent="0.2">
      <c r="A35" s="86">
        <v>46</v>
      </c>
      <c r="B35" s="61" t="s">
        <v>56</v>
      </c>
      <c r="C35" s="319"/>
      <c r="D35" s="315">
        <v>16</v>
      </c>
      <c r="E35" s="315">
        <v>37</v>
      </c>
      <c r="F35" s="315">
        <v>24</v>
      </c>
      <c r="G35" s="315">
        <v>5</v>
      </c>
      <c r="H35" s="315">
        <v>25</v>
      </c>
      <c r="I35" s="315">
        <v>37</v>
      </c>
      <c r="J35" s="315">
        <v>40</v>
      </c>
      <c r="K35" s="315">
        <v>45</v>
      </c>
      <c r="L35" s="315">
        <v>22</v>
      </c>
      <c r="M35" s="315">
        <v>12</v>
      </c>
      <c r="N35" s="315">
        <v>28</v>
      </c>
      <c r="O35" s="859">
        <f t="shared" si="0"/>
        <v>291</v>
      </c>
      <c r="P35" s="584">
        <v>46</v>
      </c>
    </row>
    <row r="36" spans="1:16" ht="12" customHeight="1" x14ac:dyDescent="0.2">
      <c r="A36" s="86">
        <v>47</v>
      </c>
      <c r="B36" s="61" t="s">
        <v>57</v>
      </c>
      <c r="C36" s="319"/>
      <c r="D36" s="315">
        <v>16</v>
      </c>
      <c r="E36" s="315">
        <v>43</v>
      </c>
      <c r="F36" s="315">
        <v>36</v>
      </c>
      <c r="G36" s="315">
        <v>9</v>
      </c>
      <c r="H36" s="315">
        <v>32</v>
      </c>
      <c r="I36" s="315">
        <v>46</v>
      </c>
      <c r="J36" s="315">
        <v>50</v>
      </c>
      <c r="K36" s="315">
        <v>59</v>
      </c>
      <c r="L36" s="315">
        <v>26</v>
      </c>
      <c r="M36" s="315">
        <v>11</v>
      </c>
      <c r="N36" s="315">
        <v>38</v>
      </c>
      <c r="O36" s="859">
        <f t="shared" si="0"/>
        <v>366</v>
      </c>
      <c r="P36" s="584">
        <v>47</v>
      </c>
    </row>
    <row r="37" spans="1:16" ht="12" customHeight="1" x14ac:dyDescent="0.2">
      <c r="A37" s="86">
        <v>48</v>
      </c>
      <c r="B37" s="61" t="s">
        <v>58</v>
      </c>
      <c r="C37" s="319"/>
      <c r="D37" s="315"/>
      <c r="E37" s="315">
        <v>4</v>
      </c>
      <c r="F37" s="315">
        <v>1</v>
      </c>
      <c r="G37" s="315">
        <v>1</v>
      </c>
      <c r="H37" s="315">
        <v>2</v>
      </c>
      <c r="I37" s="315"/>
      <c r="J37" s="315"/>
      <c r="K37" s="315"/>
      <c r="L37" s="315"/>
      <c r="M37" s="315"/>
      <c r="N37" s="315"/>
      <c r="O37" s="859">
        <f t="shared" si="0"/>
        <v>8</v>
      </c>
      <c r="P37" s="584">
        <v>48</v>
      </c>
    </row>
    <row r="38" spans="1:16" ht="12" customHeight="1" x14ac:dyDescent="0.2">
      <c r="A38" s="86">
        <v>51</v>
      </c>
      <c r="B38" s="61" t="s">
        <v>59</v>
      </c>
      <c r="C38" s="319"/>
      <c r="D38" s="315">
        <v>49</v>
      </c>
      <c r="E38" s="315">
        <v>162</v>
      </c>
      <c r="F38" s="315">
        <v>134</v>
      </c>
      <c r="G38" s="315">
        <v>28</v>
      </c>
      <c r="H38" s="315">
        <v>99</v>
      </c>
      <c r="I38" s="315">
        <v>132</v>
      </c>
      <c r="J38" s="315">
        <v>94</v>
      </c>
      <c r="K38" s="315">
        <v>126</v>
      </c>
      <c r="L38" s="315">
        <v>64</v>
      </c>
      <c r="M38" s="315">
        <v>33</v>
      </c>
      <c r="N38" s="315">
        <v>100</v>
      </c>
      <c r="O38" s="859">
        <f t="shared" si="0"/>
        <v>1021</v>
      </c>
      <c r="P38" s="584">
        <v>51</v>
      </c>
    </row>
    <row r="39" spans="1:16" ht="12" customHeight="1" x14ac:dyDescent="0.2">
      <c r="A39" s="86">
        <v>52</v>
      </c>
      <c r="B39" s="61" t="s">
        <v>132</v>
      </c>
      <c r="C39" s="319"/>
      <c r="D39" s="315">
        <v>87</v>
      </c>
      <c r="E39" s="315">
        <v>281</v>
      </c>
      <c r="F39" s="315">
        <v>290</v>
      </c>
      <c r="G39" s="315">
        <v>39</v>
      </c>
      <c r="H39" s="315">
        <v>145</v>
      </c>
      <c r="I39" s="315">
        <v>238</v>
      </c>
      <c r="J39" s="315">
        <v>131</v>
      </c>
      <c r="K39" s="315">
        <v>121</v>
      </c>
      <c r="L39" s="315">
        <v>68</v>
      </c>
      <c r="M39" s="315">
        <v>45</v>
      </c>
      <c r="N39" s="315">
        <v>170</v>
      </c>
      <c r="O39" s="859">
        <f t="shared" si="0"/>
        <v>1615</v>
      </c>
      <c r="P39" s="584">
        <v>52</v>
      </c>
    </row>
    <row r="40" spans="1:16" ht="12" customHeight="1" x14ac:dyDescent="0.2">
      <c r="A40" s="86">
        <v>53</v>
      </c>
      <c r="B40" s="61" t="s">
        <v>60</v>
      </c>
      <c r="C40" s="319"/>
      <c r="D40" s="315">
        <v>37</v>
      </c>
      <c r="E40" s="315">
        <v>63</v>
      </c>
      <c r="F40" s="315">
        <v>88</v>
      </c>
      <c r="G40" s="315">
        <v>21</v>
      </c>
      <c r="H40" s="315">
        <v>75</v>
      </c>
      <c r="I40" s="315">
        <v>114</v>
      </c>
      <c r="J40" s="315">
        <v>83</v>
      </c>
      <c r="K40" s="315">
        <v>110</v>
      </c>
      <c r="L40" s="315">
        <v>82</v>
      </c>
      <c r="M40" s="315">
        <v>23</v>
      </c>
      <c r="N40" s="315">
        <v>73</v>
      </c>
      <c r="O40" s="859">
        <f t="shared" si="0"/>
        <v>769</v>
      </c>
      <c r="P40" s="584">
        <v>53</v>
      </c>
    </row>
    <row r="41" spans="1:16" ht="12" customHeight="1" x14ac:dyDescent="0.2">
      <c r="A41" s="86">
        <v>54</v>
      </c>
      <c r="B41" s="61" t="s">
        <v>135</v>
      </c>
      <c r="C41" s="319"/>
      <c r="D41" s="315">
        <v>15</v>
      </c>
      <c r="E41" s="315">
        <v>37</v>
      </c>
      <c r="F41" s="315">
        <v>24</v>
      </c>
      <c r="G41" s="315">
        <v>3</v>
      </c>
      <c r="H41" s="315">
        <v>26</v>
      </c>
      <c r="I41" s="315">
        <v>42</v>
      </c>
      <c r="J41" s="315">
        <v>26</v>
      </c>
      <c r="K41" s="315">
        <v>26</v>
      </c>
      <c r="L41" s="315">
        <v>27</v>
      </c>
      <c r="M41" s="315">
        <v>9</v>
      </c>
      <c r="N41" s="315">
        <v>25</v>
      </c>
      <c r="O41" s="859">
        <f t="shared" si="0"/>
        <v>260</v>
      </c>
      <c r="P41" s="584">
        <v>54</v>
      </c>
    </row>
    <row r="42" spans="1:16" ht="12" customHeight="1" x14ac:dyDescent="0.2">
      <c r="A42" s="86">
        <v>55</v>
      </c>
      <c r="B42" s="61" t="s">
        <v>166</v>
      </c>
      <c r="C42" s="319"/>
      <c r="D42" s="315">
        <v>119</v>
      </c>
      <c r="E42" s="315">
        <v>278</v>
      </c>
      <c r="F42" s="315">
        <v>207</v>
      </c>
      <c r="G42" s="315">
        <v>43</v>
      </c>
      <c r="H42" s="315">
        <v>123</v>
      </c>
      <c r="I42" s="315">
        <v>153</v>
      </c>
      <c r="J42" s="315">
        <v>129</v>
      </c>
      <c r="K42" s="315">
        <v>118</v>
      </c>
      <c r="L42" s="315">
        <v>72</v>
      </c>
      <c r="M42" s="315">
        <v>47</v>
      </c>
      <c r="N42" s="315">
        <v>122</v>
      </c>
      <c r="O42" s="859">
        <f t="shared" si="0"/>
        <v>1411</v>
      </c>
      <c r="P42" s="584">
        <v>55</v>
      </c>
    </row>
    <row r="43" spans="1:16" ht="12" customHeight="1" x14ac:dyDescent="0.2">
      <c r="A43" s="86">
        <v>61</v>
      </c>
      <c r="B43" s="61" t="s">
        <v>64</v>
      </c>
      <c r="C43" s="319"/>
      <c r="D43" s="315">
        <v>44</v>
      </c>
      <c r="E43" s="315">
        <v>147</v>
      </c>
      <c r="F43" s="315">
        <v>99</v>
      </c>
      <c r="G43" s="315">
        <v>27</v>
      </c>
      <c r="H43" s="315">
        <v>94</v>
      </c>
      <c r="I43" s="315">
        <v>142</v>
      </c>
      <c r="J43" s="315">
        <v>94</v>
      </c>
      <c r="K43" s="315">
        <v>126</v>
      </c>
      <c r="L43" s="315">
        <v>64</v>
      </c>
      <c r="M43" s="315">
        <v>36</v>
      </c>
      <c r="N43" s="315">
        <v>108</v>
      </c>
      <c r="O43" s="859">
        <f t="shared" si="0"/>
        <v>981</v>
      </c>
      <c r="P43" s="584">
        <v>61</v>
      </c>
    </row>
    <row r="44" spans="1:16" ht="12" customHeight="1" x14ac:dyDescent="0.2">
      <c r="A44" s="86">
        <v>62</v>
      </c>
      <c r="B44" s="61" t="s">
        <v>65</v>
      </c>
      <c r="C44" s="319"/>
      <c r="D44" s="315">
        <v>7</v>
      </c>
      <c r="E44" s="315">
        <v>21</v>
      </c>
      <c r="F44" s="315">
        <v>41</v>
      </c>
      <c r="G44" s="315">
        <v>12</v>
      </c>
      <c r="H44" s="315">
        <v>35</v>
      </c>
      <c r="I44" s="315">
        <v>58</v>
      </c>
      <c r="J44" s="315">
        <v>59</v>
      </c>
      <c r="K44" s="315">
        <v>56</v>
      </c>
      <c r="L44" s="315">
        <v>40</v>
      </c>
      <c r="M44" s="315">
        <v>6</v>
      </c>
      <c r="N44" s="315">
        <v>31</v>
      </c>
      <c r="O44" s="859">
        <f t="shared" si="0"/>
        <v>366</v>
      </c>
      <c r="P44" s="584">
        <v>62</v>
      </c>
    </row>
    <row r="45" spans="1:16" ht="12" customHeight="1" x14ac:dyDescent="0.2">
      <c r="A45" s="86">
        <v>63</v>
      </c>
      <c r="B45" s="61" t="s">
        <v>66</v>
      </c>
      <c r="C45" s="319"/>
      <c r="D45" s="315">
        <v>5</v>
      </c>
      <c r="E45" s="315">
        <v>25</v>
      </c>
      <c r="F45" s="315">
        <v>19</v>
      </c>
      <c r="G45" s="315">
        <v>5</v>
      </c>
      <c r="H45" s="315">
        <v>23</v>
      </c>
      <c r="I45" s="315">
        <v>26</v>
      </c>
      <c r="J45" s="315">
        <v>39</v>
      </c>
      <c r="K45" s="315">
        <v>28</v>
      </c>
      <c r="L45" s="315">
        <v>18</v>
      </c>
      <c r="M45" s="315">
        <v>3</v>
      </c>
      <c r="N45" s="315">
        <v>32</v>
      </c>
      <c r="O45" s="859">
        <f t="shared" si="0"/>
        <v>223</v>
      </c>
      <c r="P45" s="584">
        <v>63</v>
      </c>
    </row>
    <row r="46" spans="1:16" ht="12" customHeight="1" x14ac:dyDescent="0.2">
      <c r="A46" s="86">
        <v>64</v>
      </c>
      <c r="B46" s="61" t="s">
        <v>67</v>
      </c>
      <c r="C46" s="319"/>
      <c r="D46" s="315">
        <v>1</v>
      </c>
      <c r="E46" s="315">
        <v>12</v>
      </c>
      <c r="F46" s="315">
        <v>9</v>
      </c>
      <c r="G46" s="315">
        <v>8</v>
      </c>
      <c r="H46" s="315">
        <v>13</v>
      </c>
      <c r="I46" s="315">
        <v>20</v>
      </c>
      <c r="J46" s="315">
        <v>18</v>
      </c>
      <c r="K46" s="315">
        <v>32</v>
      </c>
      <c r="L46" s="315">
        <v>4</v>
      </c>
      <c r="M46" s="315">
        <v>6</v>
      </c>
      <c r="N46" s="315">
        <v>6</v>
      </c>
      <c r="O46" s="859">
        <f t="shared" si="0"/>
        <v>129</v>
      </c>
      <c r="P46" s="584">
        <v>64</v>
      </c>
    </row>
    <row r="47" spans="1:16" ht="12" customHeight="1" x14ac:dyDescent="0.2">
      <c r="A47" s="86">
        <v>65</v>
      </c>
      <c r="B47" s="61" t="s">
        <v>68</v>
      </c>
      <c r="C47" s="319"/>
      <c r="D47" s="315">
        <v>5</v>
      </c>
      <c r="E47" s="315">
        <v>27</v>
      </c>
      <c r="F47" s="315">
        <v>21</v>
      </c>
      <c r="G47" s="315">
        <v>3</v>
      </c>
      <c r="H47" s="315">
        <v>31</v>
      </c>
      <c r="I47" s="315">
        <v>22</v>
      </c>
      <c r="J47" s="315">
        <v>27</v>
      </c>
      <c r="K47" s="315">
        <v>38</v>
      </c>
      <c r="L47" s="315">
        <v>29</v>
      </c>
      <c r="M47" s="315">
        <v>7</v>
      </c>
      <c r="N47" s="315">
        <v>21</v>
      </c>
      <c r="O47" s="859">
        <f t="shared" si="0"/>
        <v>231</v>
      </c>
      <c r="P47" s="584">
        <v>65</v>
      </c>
    </row>
    <row r="48" spans="1:16" ht="12" customHeight="1" x14ac:dyDescent="0.2">
      <c r="A48" s="86">
        <v>66</v>
      </c>
      <c r="B48" s="61" t="s">
        <v>69</v>
      </c>
      <c r="C48" s="319"/>
      <c r="D48" s="315">
        <v>40</v>
      </c>
      <c r="E48" s="315">
        <v>140</v>
      </c>
      <c r="F48" s="315">
        <v>112</v>
      </c>
      <c r="G48" s="315">
        <v>35</v>
      </c>
      <c r="H48" s="315">
        <v>86</v>
      </c>
      <c r="I48" s="315">
        <v>123</v>
      </c>
      <c r="J48" s="315">
        <v>116</v>
      </c>
      <c r="K48" s="315">
        <v>164</v>
      </c>
      <c r="L48" s="315">
        <v>74</v>
      </c>
      <c r="M48" s="315">
        <v>31</v>
      </c>
      <c r="N48" s="315">
        <v>76</v>
      </c>
      <c r="O48" s="859">
        <f t="shared" si="0"/>
        <v>997</v>
      </c>
      <c r="P48" s="584">
        <v>66</v>
      </c>
    </row>
    <row r="49" spans="1:16" ht="12" customHeight="1" x14ac:dyDescent="0.2">
      <c r="A49" s="86">
        <v>71</v>
      </c>
      <c r="B49" s="61" t="s">
        <v>70</v>
      </c>
      <c r="C49" s="319"/>
      <c r="D49" s="315">
        <v>48</v>
      </c>
      <c r="E49" s="315">
        <v>120</v>
      </c>
      <c r="F49" s="315">
        <v>84</v>
      </c>
      <c r="G49" s="315">
        <v>10</v>
      </c>
      <c r="H49" s="315">
        <v>65</v>
      </c>
      <c r="I49" s="315">
        <v>103</v>
      </c>
      <c r="J49" s="315">
        <v>67</v>
      </c>
      <c r="K49" s="315">
        <v>89</v>
      </c>
      <c r="L49" s="315">
        <v>64</v>
      </c>
      <c r="M49" s="315">
        <v>21</v>
      </c>
      <c r="N49" s="315">
        <v>71</v>
      </c>
      <c r="O49" s="859">
        <f t="shared" si="0"/>
        <v>742</v>
      </c>
      <c r="P49" s="584">
        <v>71</v>
      </c>
    </row>
    <row r="50" spans="1:16" ht="12" customHeight="1" x14ac:dyDescent="0.2">
      <c r="A50" s="86">
        <v>72</v>
      </c>
      <c r="B50" s="61" t="s">
        <v>71</v>
      </c>
      <c r="C50" s="319"/>
      <c r="D50" s="315">
        <v>54</v>
      </c>
      <c r="E50" s="315">
        <v>180</v>
      </c>
      <c r="F50" s="315">
        <v>139</v>
      </c>
      <c r="G50" s="315">
        <v>43</v>
      </c>
      <c r="H50" s="315">
        <v>101</v>
      </c>
      <c r="I50" s="315">
        <v>146</v>
      </c>
      <c r="J50" s="315">
        <v>154</v>
      </c>
      <c r="K50" s="315">
        <v>200</v>
      </c>
      <c r="L50" s="315">
        <v>79</v>
      </c>
      <c r="M50" s="315">
        <v>37</v>
      </c>
      <c r="N50" s="315">
        <v>103</v>
      </c>
      <c r="O50" s="859">
        <f t="shared" si="0"/>
        <v>1236</v>
      </c>
      <c r="P50" s="584">
        <v>72</v>
      </c>
    </row>
    <row r="51" spans="1:16" ht="12" customHeight="1" x14ac:dyDescent="0.2">
      <c r="A51" s="86">
        <v>81</v>
      </c>
      <c r="B51" s="61" t="s">
        <v>5</v>
      </c>
      <c r="C51" s="319"/>
      <c r="D51" s="315">
        <v>41</v>
      </c>
      <c r="E51" s="315">
        <v>107</v>
      </c>
      <c r="F51" s="315">
        <v>71</v>
      </c>
      <c r="G51" s="315">
        <v>21</v>
      </c>
      <c r="H51" s="315">
        <v>51</v>
      </c>
      <c r="I51" s="315">
        <v>69</v>
      </c>
      <c r="J51" s="315">
        <v>56</v>
      </c>
      <c r="K51" s="315">
        <v>67</v>
      </c>
      <c r="L51" s="315">
        <v>42</v>
      </c>
      <c r="M51" s="315">
        <v>21</v>
      </c>
      <c r="N51" s="315">
        <v>68</v>
      </c>
      <c r="O51" s="859">
        <f t="shared" si="0"/>
        <v>614</v>
      </c>
      <c r="P51" s="584">
        <v>81</v>
      </c>
    </row>
    <row r="52" spans="1:16" ht="12" customHeight="1" x14ac:dyDescent="0.2">
      <c r="A52" s="86">
        <v>82</v>
      </c>
      <c r="B52" s="61" t="s">
        <v>72</v>
      </c>
      <c r="C52" s="319"/>
      <c r="D52" s="315">
        <v>94</v>
      </c>
      <c r="E52" s="315">
        <v>198</v>
      </c>
      <c r="F52" s="315">
        <v>155</v>
      </c>
      <c r="G52" s="315">
        <v>37</v>
      </c>
      <c r="H52" s="315">
        <v>91</v>
      </c>
      <c r="I52" s="315">
        <v>116</v>
      </c>
      <c r="J52" s="315">
        <v>115</v>
      </c>
      <c r="K52" s="315">
        <v>111</v>
      </c>
      <c r="L52" s="315">
        <v>73</v>
      </c>
      <c r="M52" s="315">
        <v>33</v>
      </c>
      <c r="N52" s="315">
        <v>89</v>
      </c>
      <c r="O52" s="859">
        <f t="shared" si="0"/>
        <v>1112</v>
      </c>
      <c r="P52" s="584">
        <v>82</v>
      </c>
    </row>
    <row r="53" spans="1:16" ht="12" customHeight="1" x14ac:dyDescent="0.2">
      <c r="A53" s="86">
        <v>83</v>
      </c>
      <c r="B53" s="61" t="s">
        <v>73</v>
      </c>
      <c r="C53" s="319"/>
      <c r="D53" s="315">
        <v>59</v>
      </c>
      <c r="E53" s="315">
        <v>104</v>
      </c>
      <c r="F53" s="315">
        <v>122</v>
      </c>
      <c r="G53" s="315">
        <v>15</v>
      </c>
      <c r="H53" s="315">
        <v>56</v>
      </c>
      <c r="I53" s="315">
        <v>110</v>
      </c>
      <c r="J53" s="315">
        <v>65</v>
      </c>
      <c r="K53" s="315">
        <v>65</v>
      </c>
      <c r="L53" s="315">
        <v>46</v>
      </c>
      <c r="M53" s="315">
        <v>28</v>
      </c>
      <c r="N53" s="315">
        <v>78</v>
      </c>
      <c r="O53" s="859">
        <f t="shared" si="0"/>
        <v>748</v>
      </c>
      <c r="P53" s="584">
        <v>83</v>
      </c>
    </row>
    <row r="54" spans="1:16" ht="12" customHeight="1" x14ac:dyDescent="0.2">
      <c r="A54" s="86">
        <v>91</v>
      </c>
      <c r="B54" s="61" t="s">
        <v>74</v>
      </c>
      <c r="C54" s="319"/>
      <c r="D54" s="315">
        <v>61</v>
      </c>
      <c r="E54" s="315">
        <v>81</v>
      </c>
      <c r="F54" s="315">
        <v>105</v>
      </c>
      <c r="G54" s="315">
        <v>20</v>
      </c>
      <c r="H54" s="315">
        <v>39</v>
      </c>
      <c r="I54" s="315">
        <v>67</v>
      </c>
      <c r="J54" s="315">
        <v>73</v>
      </c>
      <c r="K54" s="315">
        <v>61</v>
      </c>
      <c r="L54" s="315">
        <v>40</v>
      </c>
      <c r="M54" s="315">
        <v>20</v>
      </c>
      <c r="N54" s="315">
        <v>65</v>
      </c>
      <c r="O54" s="859">
        <f t="shared" si="0"/>
        <v>632</v>
      </c>
      <c r="P54" s="584">
        <v>91</v>
      </c>
    </row>
    <row r="55" spans="1:16" ht="12" customHeight="1" x14ac:dyDescent="0.2">
      <c r="A55" s="86">
        <v>92</v>
      </c>
      <c r="B55" s="61" t="s">
        <v>75</v>
      </c>
      <c r="C55" s="319"/>
      <c r="D55" s="315">
        <v>6</v>
      </c>
      <c r="E55" s="315">
        <v>2</v>
      </c>
      <c r="F55" s="315">
        <v>4</v>
      </c>
      <c r="G55" s="315"/>
      <c r="H55" s="315">
        <v>1</v>
      </c>
      <c r="I55" s="315"/>
      <c r="J55" s="315">
        <v>3</v>
      </c>
      <c r="K55" s="315"/>
      <c r="L55" s="315"/>
      <c r="M55" s="315"/>
      <c r="N55" s="315"/>
      <c r="O55" s="859">
        <f t="shared" si="0"/>
        <v>16</v>
      </c>
      <c r="P55" s="584">
        <v>92</v>
      </c>
    </row>
    <row r="56" spans="1:16" ht="12" customHeight="1" x14ac:dyDescent="0.2">
      <c r="A56" s="86">
        <v>93</v>
      </c>
      <c r="B56" s="61" t="s">
        <v>76</v>
      </c>
      <c r="C56" s="319"/>
      <c r="D56" s="315">
        <v>53</v>
      </c>
      <c r="E56" s="315">
        <v>88</v>
      </c>
      <c r="F56" s="315">
        <v>78</v>
      </c>
      <c r="G56" s="315">
        <v>15</v>
      </c>
      <c r="H56" s="315">
        <v>64</v>
      </c>
      <c r="I56" s="315">
        <v>88</v>
      </c>
      <c r="J56" s="315">
        <v>72</v>
      </c>
      <c r="K56" s="315">
        <v>73</v>
      </c>
      <c r="L56" s="315">
        <v>52</v>
      </c>
      <c r="M56" s="315">
        <v>24</v>
      </c>
      <c r="N56" s="315">
        <v>73</v>
      </c>
      <c r="O56" s="859">
        <f t="shared" si="0"/>
        <v>680</v>
      </c>
      <c r="P56" s="584">
        <v>93</v>
      </c>
    </row>
    <row r="57" spans="1:16" ht="12" customHeight="1" x14ac:dyDescent="0.2">
      <c r="A57" s="86">
        <v>94</v>
      </c>
      <c r="B57" s="61" t="s">
        <v>77</v>
      </c>
      <c r="C57" s="319"/>
      <c r="D57" s="315">
        <v>54</v>
      </c>
      <c r="E57" s="315">
        <v>138</v>
      </c>
      <c r="F57" s="315">
        <v>108</v>
      </c>
      <c r="G57" s="315">
        <v>37</v>
      </c>
      <c r="H57" s="315">
        <v>92</v>
      </c>
      <c r="I57" s="315">
        <v>137</v>
      </c>
      <c r="J57" s="315">
        <v>84</v>
      </c>
      <c r="K57" s="315">
        <v>105</v>
      </c>
      <c r="L57" s="315">
        <v>90</v>
      </c>
      <c r="M57" s="315">
        <v>29</v>
      </c>
      <c r="N57" s="315">
        <v>99</v>
      </c>
      <c r="O57" s="859">
        <f t="shared" si="0"/>
        <v>973</v>
      </c>
      <c r="P57" s="584">
        <v>94</v>
      </c>
    </row>
    <row r="58" spans="1:16" ht="12" customHeight="1" x14ac:dyDescent="0.2">
      <c r="A58" s="86">
        <v>101</v>
      </c>
      <c r="B58" s="61" t="s">
        <v>78</v>
      </c>
      <c r="C58" s="319"/>
      <c r="D58" s="315">
        <v>71</v>
      </c>
      <c r="E58" s="315">
        <v>188</v>
      </c>
      <c r="F58" s="315">
        <v>145</v>
      </c>
      <c r="G58" s="315">
        <v>28</v>
      </c>
      <c r="H58" s="315">
        <v>144</v>
      </c>
      <c r="I58" s="315">
        <v>151</v>
      </c>
      <c r="J58" s="315">
        <v>153</v>
      </c>
      <c r="K58" s="315">
        <v>177</v>
      </c>
      <c r="L58" s="315">
        <v>126</v>
      </c>
      <c r="M58" s="315">
        <v>44</v>
      </c>
      <c r="N58" s="315">
        <v>109</v>
      </c>
      <c r="O58" s="859">
        <f t="shared" si="0"/>
        <v>1336</v>
      </c>
      <c r="P58" s="584">
        <v>101</v>
      </c>
    </row>
    <row r="59" spans="1:16" ht="12" customHeight="1" x14ac:dyDescent="0.2">
      <c r="A59" s="86">
        <v>102</v>
      </c>
      <c r="B59" s="61" t="s">
        <v>79</v>
      </c>
      <c r="C59" s="319"/>
      <c r="D59" s="315">
        <v>1</v>
      </c>
      <c r="E59" s="315">
        <v>4</v>
      </c>
      <c r="F59" s="315">
        <v>3</v>
      </c>
      <c r="G59" s="315"/>
      <c r="H59" s="315">
        <v>4</v>
      </c>
      <c r="I59" s="315">
        <v>2</v>
      </c>
      <c r="J59" s="315">
        <v>6</v>
      </c>
      <c r="K59" s="315">
        <v>7</v>
      </c>
      <c r="L59" s="315">
        <v>4</v>
      </c>
      <c r="M59" s="315">
        <v>1</v>
      </c>
      <c r="N59" s="315">
        <v>10</v>
      </c>
      <c r="O59" s="859">
        <f t="shared" si="0"/>
        <v>42</v>
      </c>
      <c r="P59" s="584">
        <v>102</v>
      </c>
    </row>
    <row r="60" spans="1:16" ht="12" customHeight="1" x14ac:dyDescent="0.2">
      <c r="A60" s="86">
        <v>103</v>
      </c>
      <c r="B60" s="61" t="s">
        <v>80</v>
      </c>
      <c r="C60" s="319"/>
      <c r="D60" s="315">
        <v>14</v>
      </c>
      <c r="E60" s="315">
        <v>42</v>
      </c>
      <c r="F60" s="315">
        <v>24</v>
      </c>
      <c r="G60" s="315">
        <v>5</v>
      </c>
      <c r="H60" s="315">
        <v>27</v>
      </c>
      <c r="I60" s="315">
        <v>27</v>
      </c>
      <c r="J60" s="315">
        <v>72</v>
      </c>
      <c r="K60" s="315">
        <v>57</v>
      </c>
      <c r="L60" s="315">
        <v>19</v>
      </c>
      <c r="M60" s="315">
        <v>9</v>
      </c>
      <c r="N60" s="315">
        <v>22</v>
      </c>
      <c r="O60" s="859">
        <f t="shared" si="0"/>
        <v>318</v>
      </c>
      <c r="P60" s="584">
        <v>103</v>
      </c>
    </row>
    <row r="61" spans="1:16" ht="12" customHeight="1" x14ac:dyDescent="0.2">
      <c r="A61" s="86">
        <v>105</v>
      </c>
      <c r="B61" s="61" t="s">
        <v>81</v>
      </c>
      <c r="C61" s="319"/>
      <c r="D61" s="315">
        <v>9</v>
      </c>
      <c r="E61" s="315">
        <v>32</v>
      </c>
      <c r="F61" s="315">
        <v>26</v>
      </c>
      <c r="G61" s="315">
        <v>2</v>
      </c>
      <c r="H61" s="315">
        <v>23</v>
      </c>
      <c r="I61" s="315">
        <v>32</v>
      </c>
      <c r="J61" s="315">
        <v>31</v>
      </c>
      <c r="K61" s="315">
        <v>30</v>
      </c>
      <c r="L61" s="315">
        <v>12</v>
      </c>
      <c r="M61" s="315">
        <v>6</v>
      </c>
      <c r="N61" s="315">
        <v>25</v>
      </c>
      <c r="O61" s="859">
        <f t="shared" si="0"/>
        <v>228</v>
      </c>
      <c r="P61" s="584">
        <v>105</v>
      </c>
    </row>
    <row r="62" spans="1:16" ht="12" customHeight="1" x14ac:dyDescent="0.2">
      <c r="A62" s="86">
        <v>106</v>
      </c>
      <c r="B62" s="61" t="s">
        <v>82</v>
      </c>
      <c r="C62" s="319"/>
      <c r="D62" s="315">
        <v>18</v>
      </c>
      <c r="E62" s="315">
        <v>82</v>
      </c>
      <c r="F62" s="315">
        <v>67</v>
      </c>
      <c r="G62" s="315">
        <v>10</v>
      </c>
      <c r="H62" s="315">
        <v>42</v>
      </c>
      <c r="I62" s="315">
        <v>56</v>
      </c>
      <c r="J62" s="315">
        <v>53</v>
      </c>
      <c r="K62" s="315">
        <v>24</v>
      </c>
      <c r="L62" s="315">
        <v>17</v>
      </c>
      <c r="M62" s="315">
        <v>24</v>
      </c>
      <c r="N62" s="315">
        <v>55</v>
      </c>
      <c r="O62" s="859">
        <f t="shared" si="0"/>
        <v>448</v>
      </c>
      <c r="P62" s="584">
        <v>106</v>
      </c>
    </row>
    <row r="63" spans="1:16" ht="12" customHeight="1" x14ac:dyDescent="0.2">
      <c r="A63" s="86">
        <v>107</v>
      </c>
      <c r="B63" s="61" t="s">
        <v>83</v>
      </c>
      <c r="C63" s="319"/>
      <c r="D63" s="315">
        <v>40</v>
      </c>
      <c r="E63" s="315">
        <v>156</v>
      </c>
      <c r="F63" s="315">
        <v>95</v>
      </c>
      <c r="G63" s="315">
        <v>25</v>
      </c>
      <c r="H63" s="315">
        <v>108</v>
      </c>
      <c r="I63" s="315">
        <v>117</v>
      </c>
      <c r="J63" s="315">
        <v>80</v>
      </c>
      <c r="K63" s="315">
        <v>127</v>
      </c>
      <c r="L63" s="315">
        <v>77</v>
      </c>
      <c r="M63" s="315">
        <v>36</v>
      </c>
      <c r="N63" s="315">
        <v>87</v>
      </c>
      <c r="O63" s="859">
        <f t="shared" si="0"/>
        <v>948</v>
      </c>
      <c r="P63" s="584">
        <v>107</v>
      </c>
    </row>
    <row r="64" spans="1:16" ht="12" customHeight="1" x14ac:dyDescent="0.2">
      <c r="A64" s="86">
        <v>108</v>
      </c>
      <c r="B64" s="61" t="s">
        <v>84</v>
      </c>
      <c r="C64" s="319"/>
      <c r="D64" s="315">
        <v>24</v>
      </c>
      <c r="E64" s="315">
        <v>76</v>
      </c>
      <c r="F64" s="315">
        <v>61</v>
      </c>
      <c r="G64" s="315">
        <v>7</v>
      </c>
      <c r="H64" s="315">
        <v>33</v>
      </c>
      <c r="I64" s="315">
        <v>66</v>
      </c>
      <c r="J64" s="315">
        <v>46</v>
      </c>
      <c r="K64" s="315">
        <v>46</v>
      </c>
      <c r="L64" s="315">
        <v>40</v>
      </c>
      <c r="M64" s="315">
        <v>16</v>
      </c>
      <c r="N64" s="315">
        <v>65</v>
      </c>
      <c r="O64" s="859">
        <f t="shared" si="0"/>
        <v>480</v>
      </c>
      <c r="P64" s="584">
        <v>108</v>
      </c>
    </row>
    <row r="65" spans="1:16" ht="12" customHeight="1" x14ac:dyDescent="0.2">
      <c r="A65" s="86">
        <v>109</v>
      </c>
      <c r="B65" s="61" t="s">
        <v>145</v>
      </c>
      <c r="C65" s="319"/>
      <c r="D65" s="315">
        <v>8</v>
      </c>
      <c r="E65" s="315">
        <v>12</v>
      </c>
      <c r="F65" s="315">
        <v>11</v>
      </c>
      <c r="G65" s="315">
        <v>3</v>
      </c>
      <c r="H65" s="315">
        <v>21</v>
      </c>
      <c r="I65" s="315">
        <v>20</v>
      </c>
      <c r="J65" s="315">
        <v>20</v>
      </c>
      <c r="K65" s="315">
        <v>47</v>
      </c>
      <c r="L65" s="315">
        <v>26</v>
      </c>
      <c r="M65" s="315">
        <v>11</v>
      </c>
      <c r="N65" s="315">
        <v>17</v>
      </c>
      <c r="O65" s="859">
        <f t="shared" si="0"/>
        <v>196</v>
      </c>
      <c r="P65" s="584">
        <v>109</v>
      </c>
    </row>
    <row r="66" spans="1:16" ht="12" customHeight="1" x14ac:dyDescent="0.2">
      <c r="A66" s="86">
        <v>111</v>
      </c>
      <c r="B66" s="61" t="s">
        <v>85</v>
      </c>
      <c r="C66" s="320"/>
      <c r="D66" s="316">
        <v>235</v>
      </c>
      <c r="E66" s="316">
        <v>621</v>
      </c>
      <c r="F66" s="316">
        <v>335</v>
      </c>
      <c r="G66" s="316">
        <v>101</v>
      </c>
      <c r="H66" s="316">
        <v>191</v>
      </c>
      <c r="I66" s="316">
        <v>235</v>
      </c>
      <c r="J66" s="316">
        <v>190</v>
      </c>
      <c r="K66" s="316">
        <v>147</v>
      </c>
      <c r="L66" s="316">
        <v>82</v>
      </c>
      <c r="M66" s="316">
        <v>79</v>
      </c>
      <c r="N66" s="316">
        <v>161</v>
      </c>
      <c r="O66" s="859">
        <f t="shared" si="0"/>
        <v>2377</v>
      </c>
      <c r="P66" s="584">
        <v>111</v>
      </c>
    </row>
    <row r="67" spans="1:16" ht="12" customHeight="1" x14ac:dyDescent="0.2">
      <c r="A67" s="86">
        <v>112</v>
      </c>
      <c r="B67" s="61" t="s">
        <v>86</v>
      </c>
      <c r="C67" s="320"/>
      <c r="D67" s="316">
        <v>223</v>
      </c>
      <c r="E67" s="316">
        <v>592</v>
      </c>
      <c r="F67" s="316">
        <v>378</v>
      </c>
      <c r="G67" s="316">
        <v>102</v>
      </c>
      <c r="H67" s="316">
        <v>240</v>
      </c>
      <c r="I67" s="316">
        <v>264</v>
      </c>
      <c r="J67" s="316">
        <v>273</v>
      </c>
      <c r="K67" s="316">
        <v>185</v>
      </c>
      <c r="L67" s="316">
        <v>99</v>
      </c>
      <c r="M67" s="316">
        <v>77</v>
      </c>
      <c r="N67" s="316">
        <v>213</v>
      </c>
      <c r="O67" s="859">
        <f t="shared" si="0"/>
        <v>2646</v>
      </c>
      <c r="P67" s="584">
        <v>112</v>
      </c>
    </row>
    <row r="68" spans="1:16" ht="12" customHeight="1" x14ac:dyDescent="0.2">
      <c r="A68" s="86">
        <v>113</v>
      </c>
      <c r="B68" s="61" t="s">
        <v>87</v>
      </c>
      <c r="C68" s="320"/>
      <c r="D68" s="316">
        <v>20</v>
      </c>
      <c r="E68" s="316">
        <v>36</v>
      </c>
      <c r="F68" s="316">
        <v>10</v>
      </c>
      <c r="G68" s="316">
        <v>10</v>
      </c>
      <c r="H68" s="316">
        <v>15</v>
      </c>
      <c r="I68" s="316">
        <v>12</v>
      </c>
      <c r="J68" s="316">
        <v>23</v>
      </c>
      <c r="K68" s="316">
        <v>34</v>
      </c>
      <c r="L68" s="316">
        <v>13</v>
      </c>
      <c r="M68" s="316">
        <v>9</v>
      </c>
      <c r="N68" s="316">
        <v>13</v>
      </c>
      <c r="O68" s="859">
        <f t="shared" si="0"/>
        <v>195</v>
      </c>
      <c r="P68" s="584">
        <v>113</v>
      </c>
    </row>
    <row r="69" spans="1:16" ht="12" customHeight="1" x14ac:dyDescent="0.2">
      <c r="A69" s="86">
        <v>121</v>
      </c>
      <c r="B69" s="61" t="s">
        <v>61</v>
      </c>
      <c r="C69" s="319"/>
      <c r="D69" s="315">
        <v>289</v>
      </c>
      <c r="E69" s="315">
        <v>897</v>
      </c>
      <c r="F69" s="315">
        <v>528</v>
      </c>
      <c r="G69" s="315">
        <v>141</v>
      </c>
      <c r="H69" s="315">
        <v>279</v>
      </c>
      <c r="I69" s="315">
        <v>269</v>
      </c>
      <c r="J69" s="315">
        <v>259</v>
      </c>
      <c r="K69" s="315">
        <v>192</v>
      </c>
      <c r="L69" s="315">
        <v>112</v>
      </c>
      <c r="M69" s="315">
        <v>113</v>
      </c>
      <c r="N69" s="315">
        <v>241</v>
      </c>
      <c r="O69" s="859">
        <f t="shared" si="0"/>
        <v>3320</v>
      </c>
      <c r="P69" s="584">
        <v>121</v>
      </c>
    </row>
    <row r="70" spans="1:16" ht="12" customHeight="1" x14ac:dyDescent="0.2">
      <c r="A70" s="86">
        <v>122</v>
      </c>
      <c r="B70" s="61" t="s">
        <v>62</v>
      </c>
      <c r="C70" s="319"/>
      <c r="D70" s="315">
        <v>192</v>
      </c>
      <c r="E70" s="315">
        <v>568</v>
      </c>
      <c r="F70" s="315">
        <v>364</v>
      </c>
      <c r="G70" s="315">
        <v>106</v>
      </c>
      <c r="H70" s="315">
        <v>246</v>
      </c>
      <c r="I70" s="315">
        <v>298</v>
      </c>
      <c r="J70" s="315">
        <v>211</v>
      </c>
      <c r="K70" s="315">
        <v>196</v>
      </c>
      <c r="L70" s="315">
        <v>122</v>
      </c>
      <c r="M70" s="315">
        <v>109</v>
      </c>
      <c r="N70" s="315">
        <v>213</v>
      </c>
      <c r="O70" s="859">
        <f t="shared" si="0"/>
        <v>2625</v>
      </c>
      <c r="P70" s="584">
        <v>122</v>
      </c>
    </row>
    <row r="71" spans="1:16" ht="12" customHeight="1" x14ac:dyDescent="0.2">
      <c r="A71" s="86">
        <v>123</v>
      </c>
      <c r="B71" s="61" t="s">
        <v>63</v>
      </c>
      <c r="C71" s="319"/>
      <c r="D71" s="315">
        <v>81</v>
      </c>
      <c r="E71" s="315">
        <v>191</v>
      </c>
      <c r="F71" s="315">
        <v>138</v>
      </c>
      <c r="G71" s="315">
        <v>32</v>
      </c>
      <c r="H71" s="315">
        <v>111</v>
      </c>
      <c r="I71" s="315">
        <v>147</v>
      </c>
      <c r="J71" s="315">
        <v>117</v>
      </c>
      <c r="K71" s="315">
        <v>109</v>
      </c>
      <c r="L71" s="315">
        <v>87</v>
      </c>
      <c r="M71" s="315">
        <v>38</v>
      </c>
      <c r="N71" s="315">
        <v>104</v>
      </c>
      <c r="O71" s="859">
        <f t="shared" si="0"/>
        <v>1155</v>
      </c>
      <c r="P71" s="584">
        <v>123</v>
      </c>
    </row>
    <row r="72" spans="1:16" ht="12" customHeight="1" x14ac:dyDescent="0.2">
      <c r="A72" s="86"/>
      <c r="B72" s="61"/>
      <c r="C72" s="319"/>
      <c r="D72" s="315"/>
      <c r="E72" s="315"/>
      <c r="F72" s="315"/>
      <c r="G72" s="315"/>
      <c r="H72" s="315"/>
      <c r="I72" s="315"/>
      <c r="J72" s="315"/>
      <c r="K72" s="315"/>
      <c r="L72" s="315"/>
      <c r="M72" s="315"/>
      <c r="N72" s="315"/>
      <c r="O72" s="323"/>
      <c r="P72" s="584"/>
    </row>
    <row r="73" spans="1:16" ht="12" customHeight="1" x14ac:dyDescent="0.2">
      <c r="A73" s="85">
        <v>1</v>
      </c>
      <c r="B73" s="86" t="s">
        <v>2</v>
      </c>
      <c r="C73" s="321"/>
      <c r="D73" s="315">
        <f>SUM(D10:D17)</f>
        <v>1202</v>
      </c>
      <c r="E73" s="315">
        <f t="shared" ref="E73:O73" si="1">SUM(E10:E17)</f>
        <v>2258</v>
      </c>
      <c r="F73" s="315">
        <f t="shared" si="1"/>
        <v>1100</v>
      </c>
      <c r="G73" s="315">
        <f t="shared" si="1"/>
        <v>401</v>
      </c>
      <c r="H73" s="315">
        <f t="shared" si="1"/>
        <v>631</v>
      </c>
      <c r="I73" s="315">
        <f t="shared" si="1"/>
        <v>536</v>
      </c>
      <c r="J73" s="315">
        <f t="shared" si="1"/>
        <v>519</v>
      </c>
      <c r="K73" s="315">
        <f t="shared" si="1"/>
        <v>428</v>
      </c>
      <c r="L73" s="315">
        <f t="shared" si="1"/>
        <v>259</v>
      </c>
      <c r="M73" s="315">
        <f t="shared" si="1"/>
        <v>259</v>
      </c>
      <c r="N73" s="315">
        <f t="shared" si="1"/>
        <v>553</v>
      </c>
      <c r="O73" s="859">
        <f t="shared" si="1"/>
        <v>8146</v>
      </c>
      <c r="P73" s="140">
        <v>1</v>
      </c>
    </row>
    <row r="74" spans="1:16" ht="12" customHeight="1" x14ac:dyDescent="0.2">
      <c r="A74" s="85">
        <v>2</v>
      </c>
      <c r="B74" s="86" t="s">
        <v>6</v>
      </c>
      <c r="C74" s="321"/>
      <c r="D74" s="315">
        <f>SUM(D18:D23)</f>
        <v>628</v>
      </c>
      <c r="E74" s="315">
        <f t="shared" ref="E74:O74" si="2">SUM(E18:E23)</f>
        <v>1641</v>
      </c>
      <c r="F74" s="315">
        <f t="shared" si="2"/>
        <v>1599</v>
      </c>
      <c r="G74" s="315">
        <f t="shared" si="2"/>
        <v>262</v>
      </c>
      <c r="H74" s="315">
        <f t="shared" si="2"/>
        <v>577</v>
      </c>
      <c r="I74" s="315">
        <f t="shared" si="2"/>
        <v>776</v>
      </c>
      <c r="J74" s="315">
        <f t="shared" si="2"/>
        <v>712</v>
      </c>
      <c r="K74" s="315">
        <f t="shared" si="2"/>
        <v>761</v>
      </c>
      <c r="L74" s="315">
        <f t="shared" si="2"/>
        <v>392</v>
      </c>
      <c r="M74" s="315">
        <f t="shared" si="2"/>
        <v>370</v>
      </c>
      <c r="N74" s="315">
        <f t="shared" si="2"/>
        <v>763</v>
      </c>
      <c r="O74" s="859">
        <f t="shared" si="2"/>
        <v>8481</v>
      </c>
      <c r="P74" s="140">
        <v>2</v>
      </c>
    </row>
    <row r="75" spans="1:16" ht="12" customHeight="1" x14ac:dyDescent="0.2">
      <c r="A75" s="85">
        <v>3</v>
      </c>
      <c r="B75" s="86" t="s">
        <v>10</v>
      </c>
      <c r="C75" s="321"/>
      <c r="D75" s="315">
        <f>SUM(D24:D29)</f>
        <v>1024</v>
      </c>
      <c r="E75" s="315">
        <f t="shared" ref="E75:O75" si="3">SUM(E24:E29)</f>
        <v>2116</v>
      </c>
      <c r="F75" s="315">
        <f t="shared" si="3"/>
        <v>1568</v>
      </c>
      <c r="G75" s="315">
        <f t="shared" si="3"/>
        <v>421</v>
      </c>
      <c r="H75" s="315">
        <f t="shared" si="3"/>
        <v>760</v>
      </c>
      <c r="I75" s="315">
        <f t="shared" si="3"/>
        <v>1027</v>
      </c>
      <c r="J75" s="315">
        <f t="shared" si="3"/>
        <v>873</v>
      </c>
      <c r="K75" s="315">
        <f t="shared" si="3"/>
        <v>829</v>
      </c>
      <c r="L75" s="315">
        <f t="shared" si="3"/>
        <v>431</v>
      </c>
      <c r="M75" s="315">
        <f t="shared" si="3"/>
        <v>402</v>
      </c>
      <c r="N75" s="315">
        <f t="shared" si="3"/>
        <v>916</v>
      </c>
      <c r="O75" s="859">
        <f t="shared" si="3"/>
        <v>10367</v>
      </c>
      <c r="P75" s="140">
        <v>3</v>
      </c>
    </row>
    <row r="76" spans="1:16" ht="12" customHeight="1" x14ac:dyDescent="0.2">
      <c r="A76" s="85">
        <v>4</v>
      </c>
      <c r="B76" s="86" t="s">
        <v>3</v>
      </c>
      <c r="C76" s="321"/>
      <c r="D76" s="315">
        <f>SUM(D30:D37)</f>
        <v>672</v>
      </c>
      <c r="E76" s="315">
        <f t="shared" ref="E76:O76" si="4">SUM(E30:E37)</f>
        <v>1606</v>
      </c>
      <c r="F76" s="315">
        <f t="shared" si="4"/>
        <v>1190</v>
      </c>
      <c r="G76" s="315">
        <f t="shared" si="4"/>
        <v>322</v>
      </c>
      <c r="H76" s="315">
        <f t="shared" si="4"/>
        <v>745</v>
      </c>
      <c r="I76" s="315">
        <f t="shared" si="4"/>
        <v>977</v>
      </c>
      <c r="J76" s="315">
        <f t="shared" si="4"/>
        <v>891</v>
      </c>
      <c r="K76" s="315">
        <f t="shared" si="4"/>
        <v>719</v>
      </c>
      <c r="L76" s="315">
        <f t="shared" si="4"/>
        <v>393</v>
      </c>
      <c r="M76" s="315">
        <f t="shared" si="4"/>
        <v>321</v>
      </c>
      <c r="N76" s="315">
        <f t="shared" si="4"/>
        <v>758</v>
      </c>
      <c r="O76" s="859">
        <f t="shared" si="4"/>
        <v>8594</v>
      </c>
      <c r="P76" s="140">
        <v>4</v>
      </c>
    </row>
    <row r="77" spans="1:16" ht="12" customHeight="1" x14ac:dyDescent="0.2">
      <c r="A77" s="85">
        <v>5</v>
      </c>
      <c r="B77" s="86" t="s">
        <v>7</v>
      </c>
      <c r="C77" s="321"/>
      <c r="D77" s="315">
        <f>SUM(D38:D42)</f>
        <v>307</v>
      </c>
      <c r="E77" s="315">
        <f t="shared" ref="E77:O77" si="5">SUM(E38:E42)</f>
        <v>821</v>
      </c>
      <c r="F77" s="315">
        <f t="shared" si="5"/>
        <v>743</v>
      </c>
      <c r="G77" s="315">
        <f t="shared" si="5"/>
        <v>134</v>
      </c>
      <c r="H77" s="315">
        <f t="shared" si="5"/>
        <v>468</v>
      </c>
      <c r="I77" s="315">
        <f t="shared" si="5"/>
        <v>679</v>
      </c>
      <c r="J77" s="315">
        <f t="shared" si="5"/>
        <v>463</v>
      </c>
      <c r="K77" s="315">
        <f t="shared" si="5"/>
        <v>501</v>
      </c>
      <c r="L77" s="315">
        <f t="shared" si="5"/>
        <v>313</v>
      </c>
      <c r="M77" s="315">
        <f t="shared" si="5"/>
        <v>157</v>
      </c>
      <c r="N77" s="315">
        <f t="shared" si="5"/>
        <v>490</v>
      </c>
      <c r="O77" s="859">
        <f t="shared" si="5"/>
        <v>5076</v>
      </c>
      <c r="P77" s="140">
        <v>5</v>
      </c>
    </row>
    <row r="78" spans="1:16" ht="12" customHeight="1" x14ac:dyDescent="0.2">
      <c r="A78" s="85">
        <v>6</v>
      </c>
      <c r="B78" s="86" t="s">
        <v>11</v>
      </c>
      <c r="C78" s="321"/>
      <c r="D78" s="315">
        <f>SUM(D43:D48)</f>
        <v>102</v>
      </c>
      <c r="E78" s="315">
        <f t="shared" ref="E78:O78" si="6">SUM(E43:E48)</f>
        <v>372</v>
      </c>
      <c r="F78" s="315">
        <f t="shared" si="6"/>
        <v>301</v>
      </c>
      <c r="G78" s="315">
        <f t="shared" si="6"/>
        <v>90</v>
      </c>
      <c r="H78" s="315">
        <f t="shared" si="6"/>
        <v>282</v>
      </c>
      <c r="I78" s="315">
        <f t="shared" si="6"/>
        <v>391</v>
      </c>
      <c r="J78" s="315">
        <f t="shared" si="6"/>
        <v>353</v>
      </c>
      <c r="K78" s="315">
        <f t="shared" si="6"/>
        <v>444</v>
      </c>
      <c r="L78" s="315">
        <f t="shared" si="6"/>
        <v>229</v>
      </c>
      <c r="M78" s="315">
        <f t="shared" si="6"/>
        <v>89</v>
      </c>
      <c r="N78" s="315">
        <f t="shared" si="6"/>
        <v>274</v>
      </c>
      <c r="O78" s="859">
        <f t="shared" si="6"/>
        <v>2927</v>
      </c>
      <c r="P78" s="140">
        <v>6</v>
      </c>
    </row>
    <row r="79" spans="1:16" ht="12" customHeight="1" x14ac:dyDescent="0.2">
      <c r="A79" s="85">
        <v>7</v>
      </c>
      <c r="B79" s="86" t="s">
        <v>4</v>
      </c>
      <c r="C79" s="321"/>
      <c r="D79" s="315">
        <f>SUM(D49:D50)</f>
        <v>102</v>
      </c>
      <c r="E79" s="315">
        <f t="shared" ref="E79:O79" si="7">SUM(E49:E50)</f>
        <v>300</v>
      </c>
      <c r="F79" s="315">
        <f t="shared" si="7"/>
        <v>223</v>
      </c>
      <c r="G79" s="315">
        <f t="shared" si="7"/>
        <v>53</v>
      </c>
      <c r="H79" s="315">
        <f t="shared" si="7"/>
        <v>166</v>
      </c>
      <c r="I79" s="315">
        <f t="shared" si="7"/>
        <v>249</v>
      </c>
      <c r="J79" s="315">
        <f t="shared" si="7"/>
        <v>221</v>
      </c>
      <c r="K79" s="315">
        <f t="shared" si="7"/>
        <v>289</v>
      </c>
      <c r="L79" s="315">
        <f t="shared" si="7"/>
        <v>143</v>
      </c>
      <c r="M79" s="315">
        <f t="shared" si="7"/>
        <v>58</v>
      </c>
      <c r="N79" s="315">
        <f t="shared" si="7"/>
        <v>174</v>
      </c>
      <c r="O79" s="859">
        <f t="shared" si="7"/>
        <v>1978</v>
      </c>
      <c r="P79" s="140">
        <v>7</v>
      </c>
    </row>
    <row r="80" spans="1:16" ht="12" customHeight="1" x14ac:dyDescent="0.2">
      <c r="A80" s="85">
        <v>8</v>
      </c>
      <c r="B80" s="86" t="s">
        <v>5</v>
      </c>
      <c r="C80" s="321"/>
      <c r="D80" s="315">
        <f>SUM(D51:D53)</f>
        <v>194</v>
      </c>
      <c r="E80" s="315">
        <f t="shared" ref="E80:O80" si="8">SUM(E51:E53)</f>
        <v>409</v>
      </c>
      <c r="F80" s="315">
        <f t="shared" si="8"/>
        <v>348</v>
      </c>
      <c r="G80" s="315">
        <f t="shared" si="8"/>
        <v>73</v>
      </c>
      <c r="H80" s="315">
        <f t="shared" si="8"/>
        <v>198</v>
      </c>
      <c r="I80" s="315">
        <f t="shared" si="8"/>
        <v>295</v>
      </c>
      <c r="J80" s="315">
        <f t="shared" si="8"/>
        <v>236</v>
      </c>
      <c r="K80" s="315">
        <f t="shared" si="8"/>
        <v>243</v>
      </c>
      <c r="L80" s="315">
        <f t="shared" si="8"/>
        <v>161</v>
      </c>
      <c r="M80" s="315">
        <f t="shared" si="8"/>
        <v>82</v>
      </c>
      <c r="N80" s="315">
        <f t="shared" si="8"/>
        <v>235</v>
      </c>
      <c r="O80" s="859">
        <f t="shared" si="8"/>
        <v>2474</v>
      </c>
      <c r="P80" s="140">
        <v>8</v>
      </c>
    </row>
    <row r="81" spans="1:16" ht="12" customHeight="1" x14ac:dyDescent="0.2">
      <c r="A81" s="85">
        <v>9</v>
      </c>
      <c r="B81" s="86" t="s">
        <v>8</v>
      </c>
      <c r="C81" s="321"/>
      <c r="D81" s="315">
        <f>SUM(D54:D57)</f>
        <v>174</v>
      </c>
      <c r="E81" s="315">
        <f t="shared" ref="E81:O81" si="9">SUM(E54:E57)</f>
        <v>309</v>
      </c>
      <c r="F81" s="315">
        <f t="shared" si="9"/>
        <v>295</v>
      </c>
      <c r="G81" s="315">
        <f t="shared" si="9"/>
        <v>72</v>
      </c>
      <c r="H81" s="315">
        <f t="shared" si="9"/>
        <v>196</v>
      </c>
      <c r="I81" s="315">
        <f t="shared" si="9"/>
        <v>292</v>
      </c>
      <c r="J81" s="315">
        <f t="shared" si="9"/>
        <v>232</v>
      </c>
      <c r="K81" s="315">
        <f t="shared" si="9"/>
        <v>239</v>
      </c>
      <c r="L81" s="315">
        <f t="shared" si="9"/>
        <v>182</v>
      </c>
      <c r="M81" s="315">
        <f t="shared" si="9"/>
        <v>73</v>
      </c>
      <c r="N81" s="315">
        <f t="shared" si="9"/>
        <v>237</v>
      </c>
      <c r="O81" s="859">
        <f t="shared" si="9"/>
        <v>2301</v>
      </c>
      <c r="P81" s="140">
        <v>9</v>
      </c>
    </row>
    <row r="82" spans="1:16" ht="12" customHeight="1" x14ac:dyDescent="0.2">
      <c r="A82" s="85">
        <v>10</v>
      </c>
      <c r="B82" s="86" t="s">
        <v>9</v>
      </c>
      <c r="C82" s="321"/>
      <c r="D82" s="315">
        <f>SUM(D58:D65)</f>
        <v>185</v>
      </c>
      <c r="E82" s="315">
        <f t="shared" ref="E82:O82" si="10">SUM(E58:E65)</f>
        <v>592</v>
      </c>
      <c r="F82" s="315">
        <f t="shared" si="10"/>
        <v>432</v>
      </c>
      <c r="G82" s="315">
        <f t="shared" si="10"/>
        <v>80</v>
      </c>
      <c r="H82" s="315">
        <f t="shared" si="10"/>
        <v>402</v>
      </c>
      <c r="I82" s="315">
        <f t="shared" si="10"/>
        <v>471</v>
      </c>
      <c r="J82" s="315">
        <f t="shared" si="10"/>
        <v>461</v>
      </c>
      <c r="K82" s="315">
        <f t="shared" si="10"/>
        <v>515</v>
      </c>
      <c r="L82" s="315">
        <f t="shared" si="10"/>
        <v>321</v>
      </c>
      <c r="M82" s="315">
        <f t="shared" si="10"/>
        <v>147</v>
      </c>
      <c r="N82" s="315">
        <f t="shared" si="10"/>
        <v>390</v>
      </c>
      <c r="O82" s="859">
        <f t="shared" si="10"/>
        <v>3996</v>
      </c>
      <c r="P82" s="140">
        <v>10</v>
      </c>
    </row>
    <row r="83" spans="1:16" ht="12" customHeight="1" x14ac:dyDescent="0.2">
      <c r="A83" s="85">
        <v>11</v>
      </c>
      <c r="B83" s="86" t="s">
        <v>93</v>
      </c>
      <c r="C83" s="321"/>
      <c r="D83" s="315">
        <f>SUM(D66:D68)</f>
        <v>478</v>
      </c>
      <c r="E83" s="315">
        <f t="shared" ref="E83:O83" si="11">SUM(E66:E68)</f>
        <v>1249</v>
      </c>
      <c r="F83" s="315">
        <f t="shared" si="11"/>
        <v>723</v>
      </c>
      <c r="G83" s="315">
        <f t="shared" si="11"/>
        <v>213</v>
      </c>
      <c r="H83" s="315">
        <f t="shared" si="11"/>
        <v>446</v>
      </c>
      <c r="I83" s="315">
        <f t="shared" si="11"/>
        <v>511</v>
      </c>
      <c r="J83" s="315">
        <f t="shared" si="11"/>
        <v>486</v>
      </c>
      <c r="K83" s="315">
        <f t="shared" si="11"/>
        <v>366</v>
      </c>
      <c r="L83" s="315">
        <f t="shared" si="11"/>
        <v>194</v>
      </c>
      <c r="M83" s="315">
        <f t="shared" si="11"/>
        <v>165</v>
      </c>
      <c r="N83" s="315">
        <f t="shared" si="11"/>
        <v>387</v>
      </c>
      <c r="O83" s="859">
        <f t="shared" si="11"/>
        <v>5218</v>
      </c>
      <c r="P83" s="140">
        <v>11</v>
      </c>
    </row>
    <row r="84" spans="1:16" ht="12" customHeight="1" x14ac:dyDescent="0.2">
      <c r="A84" s="85">
        <v>12</v>
      </c>
      <c r="B84" s="86" t="s">
        <v>165</v>
      </c>
      <c r="C84" s="321"/>
      <c r="D84" s="315">
        <f>SUM(D69:D71)</f>
        <v>562</v>
      </c>
      <c r="E84" s="315">
        <f t="shared" ref="E84:O84" si="12">SUM(E69:E71)</f>
        <v>1656</v>
      </c>
      <c r="F84" s="315">
        <f t="shared" si="12"/>
        <v>1030</v>
      </c>
      <c r="G84" s="315">
        <f t="shared" si="12"/>
        <v>279</v>
      </c>
      <c r="H84" s="315">
        <f t="shared" si="12"/>
        <v>636</v>
      </c>
      <c r="I84" s="315">
        <f t="shared" si="12"/>
        <v>714</v>
      </c>
      <c r="J84" s="315">
        <f t="shared" si="12"/>
        <v>587</v>
      </c>
      <c r="K84" s="315">
        <f t="shared" si="12"/>
        <v>497</v>
      </c>
      <c r="L84" s="315">
        <f t="shared" si="12"/>
        <v>321</v>
      </c>
      <c r="M84" s="315">
        <f t="shared" si="12"/>
        <v>260</v>
      </c>
      <c r="N84" s="315">
        <f t="shared" si="12"/>
        <v>558</v>
      </c>
      <c r="O84" s="859">
        <f t="shared" si="12"/>
        <v>7100</v>
      </c>
      <c r="P84" s="140">
        <v>12</v>
      </c>
    </row>
    <row r="85" spans="1:16" ht="12" customHeight="1" x14ac:dyDescent="0.2">
      <c r="A85" s="85"/>
      <c r="B85" s="86"/>
      <c r="C85" s="321"/>
      <c r="D85" s="312"/>
      <c r="E85" s="312"/>
      <c r="F85" s="312"/>
      <c r="G85" s="312"/>
      <c r="H85" s="312"/>
      <c r="I85" s="312"/>
      <c r="J85" s="312"/>
      <c r="K85" s="312"/>
      <c r="L85" s="312"/>
      <c r="M85" s="312"/>
      <c r="N85" s="312"/>
      <c r="O85" s="349"/>
      <c r="P85" s="140"/>
    </row>
    <row r="86" spans="1:16" ht="12" customHeight="1" x14ac:dyDescent="0.2">
      <c r="A86" s="86"/>
      <c r="B86" s="317" t="s">
        <v>20</v>
      </c>
      <c r="C86" s="322">
        <v>2745</v>
      </c>
      <c r="D86" s="318">
        <f>SUM(D73:D84)</f>
        <v>5630</v>
      </c>
      <c r="E86" s="318">
        <f t="shared" ref="E86:O86" si="13">SUM(E73:E84)</f>
        <v>13329</v>
      </c>
      <c r="F86" s="318">
        <f t="shared" si="13"/>
        <v>9552</v>
      </c>
      <c r="G86" s="318">
        <f t="shared" si="13"/>
        <v>2400</v>
      </c>
      <c r="H86" s="318">
        <f t="shared" si="13"/>
        <v>5507</v>
      </c>
      <c r="I86" s="318">
        <f t="shared" si="13"/>
        <v>6918</v>
      </c>
      <c r="J86" s="318">
        <f t="shared" si="13"/>
        <v>6034</v>
      </c>
      <c r="K86" s="318">
        <f t="shared" si="13"/>
        <v>5831</v>
      </c>
      <c r="L86" s="318">
        <f t="shared" si="13"/>
        <v>3339</v>
      </c>
      <c r="M86" s="318">
        <f t="shared" si="13"/>
        <v>2383</v>
      </c>
      <c r="N86" s="318">
        <f t="shared" si="13"/>
        <v>5735</v>
      </c>
      <c r="O86" s="858">
        <f t="shared" si="13"/>
        <v>66658</v>
      </c>
      <c r="P86" s="584" t="s">
        <v>247</v>
      </c>
    </row>
    <row r="87" spans="1:16" ht="10.15" customHeight="1" x14ac:dyDescent="0.2">
      <c r="A87" s="346"/>
      <c r="B87" s="346"/>
      <c r="C87" s="346"/>
      <c r="D87" s="346"/>
      <c r="E87" s="346"/>
      <c r="F87" s="347"/>
      <c r="G87" s="348"/>
      <c r="H87" s="346"/>
      <c r="I87" s="346"/>
      <c r="J87" s="346"/>
      <c r="K87" s="346"/>
      <c r="L87" s="346"/>
      <c r="M87" s="346"/>
      <c r="N87" s="346"/>
      <c r="O87" s="346"/>
      <c r="P87" s="346"/>
    </row>
    <row r="88" spans="1:16" ht="12" customHeight="1" x14ac:dyDescent="0.2">
      <c r="A88" s="313" t="s">
        <v>219</v>
      </c>
      <c r="B88" s="311"/>
      <c r="C88" s="303"/>
      <c r="D88" s="303"/>
      <c r="E88" s="303"/>
      <c r="F88" s="303"/>
      <c r="G88" s="303"/>
      <c r="H88" s="303"/>
      <c r="I88" s="303"/>
      <c r="J88" s="303"/>
      <c r="K88" s="303"/>
      <c r="L88" s="303"/>
      <c r="M88" s="303"/>
      <c r="N88" s="303"/>
      <c r="P88" s="314" t="s">
        <v>248</v>
      </c>
    </row>
    <row r="89" spans="1:16" ht="12" customHeight="1" x14ac:dyDescent="0.2">
      <c r="A89" s="303"/>
      <c r="B89" s="303"/>
      <c r="C89" s="303"/>
      <c r="D89" s="303"/>
      <c r="E89" s="303"/>
      <c r="F89" s="303"/>
      <c r="G89" s="303"/>
      <c r="H89" s="303"/>
      <c r="I89" s="303"/>
      <c r="J89" s="303"/>
      <c r="K89" s="303"/>
      <c r="L89" s="303"/>
      <c r="M89" s="303"/>
      <c r="N89" s="303"/>
      <c r="O89" s="303"/>
      <c r="P89" s="330"/>
    </row>
    <row r="90" spans="1:16" x14ac:dyDescent="0.2">
      <c r="A90" s="330"/>
      <c r="B90" s="330"/>
      <c r="C90" s="330"/>
      <c r="D90" s="330"/>
      <c r="E90" s="330"/>
      <c r="F90" s="330"/>
      <c r="G90" s="330"/>
      <c r="H90" s="330"/>
      <c r="I90" s="330"/>
      <c r="J90" s="330"/>
      <c r="K90" s="330"/>
      <c r="L90" s="330"/>
      <c r="M90" s="330"/>
      <c r="N90" s="330"/>
      <c r="O90" s="330"/>
      <c r="P90" s="330"/>
    </row>
    <row r="91" spans="1:16" x14ac:dyDescent="0.2">
      <c r="A91" s="330"/>
      <c r="B91" s="330"/>
      <c r="C91" s="330"/>
      <c r="D91" s="330"/>
      <c r="E91" s="330"/>
      <c r="F91" s="330"/>
      <c r="G91" s="330"/>
      <c r="H91" s="330"/>
      <c r="I91" s="330"/>
      <c r="J91" s="330"/>
      <c r="K91" s="330"/>
      <c r="L91" s="330"/>
      <c r="M91" s="330"/>
      <c r="N91" s="330"/>
      <c r="O91" s="330"/>
      <c r="P91" s="330"/>
    </row>
    <row r="92" spans="1:16" x14ac:dyDescent="0.2">
      <c r="A92" s="330"/>
      <c r="B92" s="330"/>
      <c r="C92" s="330"/>
      <c r="D92" s="330"/>
      <c r="E92" s="330"/>
      <c r="F92" s="330"/>
      <c r="G92" s="330"/>
      <c r="H92" s="330"/>
      <c r="I92" s="330"/>
      <c r="J92" s="330"/>
      <c r="K92" s="330"/>
      <c r="L92" s="330"/>
      <c r="M92" s="330"/>
      <c r="N92" s="330"/>
      <c r="O92" s="330"/>
      <c r="P92" s="330"/>
    </row>
    <row r="93" spans="1:16" x14ac:dyDescent="0.2">
      <c r="A93" s="330"/>
      <c r="B93" s="330"/>
      <c r="C93" s="330"/>
      <c r="D93" s="330"/>
      <c r="E93" s="330"/>
      <c r="F93" s="330"/>
      <c r="G93" s="330"/>
      <c r="H93" s="330"/>
      <c r="I93" s="330"/>
      <c r="J93" s="330"/>
      <c r="K93" s="330"/>
      <c r="L93" s="330"/>
      <c r="M93" s="330"/>
      <c r="N93" s="330"/>
      <c r="O93" s="330"/>
      <c r="P93" s="330"/>
    </row>
    <row r="94" spans="1:16" x14ac:dyDescent="0.2">
      <c r="A94" s="330"/>
      <c r="B94" s="330"/>
      <c r="C94" s="330"/>
      <c r="D94" s="330"/>
      <c r="E94" s="330"/>
      <c r="F94" s="330"/>
      <c r="G94" s="330"/>
      <c r="H94" s="330"/>
      <c r="I94" s="330"/>
      <c r="J94" s="330"/>
      <c r="K94" s="330"/>
      <c r="L94" s="330"/>
      <c r="M94" s="330"/>
      <c r="N94" s="330"/>
      <c r="O94" s="330"/>
      <c r="P94" s="330"/>
    </row>
    <row r="95" spans="1:16" x14ac:dyDescent="0.2">
      <c r="A95" s="330"/>
      <c r="B95" s="330"/>
      <c r="C95" s="330"/>
      <c r="D95" s="330"/>
      <c r="E95" s="330"/>
      <c r="F95" s="330"/>
      <c r="G95" s="330"/>
      <c r="H95" s="330"/>
      <c r="I95" s="330"/>
      <c r="J95" s="330"/>
      <c r="K95" s="330"/>
      <c r="L95" s="330"/>
      <c r="M95" s="330"/>
      <c r="N95" s="330"/>
      <c r="O95" s="330"/>
      <c r="P95" s="330"/>
    </row>
  </sheetData>
  <phoneticPr fontId="34" type="noConversion"/>
  <hyperlinks>
    <hyperlink ref="P1" location="INHALT!A1" display="INHALT!A1" xr:uid="{07CF86DA-DFF7-432E-95D0-002C40C1E1E9}"/>
  </hyperlinks>
  <printOptions horizontalCentered="1"/>
  <pageMargins left="0.70866141732283472" right="0.39370078740157483" top="0.59055118110236227" bottom="0.59055118110236227" header="0.31496062992125984" footer="0.31496062992125984"/>
  <pageSetup paperSize="9" scale="60" firstPageNumber="86" pageOrder="overThenDown" orientation="landscape" useFirstPageNumber="1" r:id="rId1"/>
  <headerFooter alignWithMargins="0">
    <oddFooter>&amp;CSeite &amp;P</oddFooter>
  </headerFooter>
  <rowBreaks count="1" manualBreakCount="1">
    <brk id="42"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J112"/>
  <sheetViews>
    <sheetView zoomScale="115" zoomScaleNormal="115" zoomScaleSheetLayoutView="85" workbookViewId="0">
      <selection activeCell="A80" sqref="A80:XFD80"/>
    </sheetView>
  </sheetViews>
  <sheetFormatPr baseColWidth="10" defaultRowHeight="12.75" x14ac:dyDescent="0.2"/>
  <cols>
    <col min="1" max="1" width="3.5703125" customWidth="1"/>
    <col min="2" max="2" width="22.7109375" customWidth="1"/>
    <col min="3" max="4" width="3.5703125" customWidth="1"/>
    <col min="5" max="5" width="22" customWidth="1"/>
    <col min="6" max="7" width="3.5703125" customWidth="1"/>
    <col min="8" max="8" width="24.5703125" customWidth="1"/>
  </cols>
  <sheetData>
    <row r="2" spans="10:10" x14ac:dyDescent="0.2">
      <c r="J2" s="8"/>
    </row>
    <row r="31" spans="1:8" ht="3.75" customHeight="1" x14ac:dyDescent="0.2">
      <c r="A31" s="53"/>
      <c r="B31" s="53"/>
      <c r="C31" s="53"/>
      <c r="D31" s="53"/>
      <c r="E31" s="53"/>
      <c r="F31" s="53"/>
      <c r="G31" s="53"/>
      <c r="H31" s="53"/>
    </row>
    <row r="32" spans="1:8" x14ac:dyDescent="0.2">
      <c r="A32" s="427" t="s">
        <v>263</v>
      </c>
      <c r="B32" s="421"/>
      <c r="C32" s="421"/>
      <c r="D32" s="421"/>
      <c r="E32" s="421"/>
      <c r="F32" s="421"/>
      <c r="G32" s="421"/>
      <c r="H32" s="421"/>
    </row>
    <row r="33" spans="1:8" s="4" customFormat="1" ht="9.9499999999999993" customHeight="1" x14ac:dyDescent="0.2">
      <c r="A33" s="53"/>
      <c r="B33" s="53"/>
      <c r="C33" s="53"/>
      <c r="D33" s="53"/>
      <c r="E33" s="53"/>
      <c r="F33" s="53"/>
      <c r="G33" s="53"/>
      <c r="H33" s="53"/>
    </row>
    <row r="34" spans="1:8" s="4" customFormat="1" ht="9.9499999999999993" customHeight="1" x14ac:dyDescent="0.2">
      <c r="A34" s="422">
        <v>1</v>
      </c>
      <c r="B34" s="423" t="s">
        <v>2</v>
      </c>
      <c r="C34" s="414"/>
      <c r="D34" s="422">
        <v>4</v>
      </c>
      <c r="E34" s="423" t="s">
        <v>3</v>
      </c>
      <c r="F34" s="414"/>
      <c r="G34" s="422">
        <v>8</v>
      </c>
      <c r="H34" s="423" t="s">
        <v>5</v>
      </c>
    </row>
    <row r="35" spans="1:8" s="4" customFormat="1" ht="9.9499999999999993" customHeight="1" x14ac:dyDescent="0.2">
      <c r="A35" s="423"/>
      <c r="B35" s="423"/>
      <c r="C35" s="414"/>
      <c r="D35" s="55"/>
      <c r="E35" s="55"/>
      <c r="F35" s="414"/>
      <c r="G35" s="424"/>
      <c r="H35" s="425"/>
    </row>
    <row r="36" spans="1:8" s="4" customFormat="1" ht="9.9499999999999993" customHeight="1" x14ac:dyDescent="0.2">
      <c r="A36" s="424">
        <v>10</v>
      </c>
      <c r="B36" s="425" t="s">
        <v>37</v>
      </c>
      <c r="C36" s="414"/>
      <c r="D36" s="424">
        <v>41</v>
      </c>
      <c r="E36" s="425" t="s">
        <v>51</v>
      </c>
      <c r="F36" s="414"/>
      <c r="G36" s="424">
        <v>81</v>
      </c>
      <c r="H36" s="425" t="s">
        <v>5</v>
      </c>
    </row>
    <row r="37" spans="1:8" s="4" customFormat="1" ht="9.9499999999999993" customHeight="1" x14ac:dyDescent="0.2">
      <c r="A37" s="424">
        <v>11</v>
      </c>
      <c r="B37" s="425" t="s">
        <v>38</v>
      </c>
      <c r="C37" s="414"/>
      <c r="D37" s="424">
        <v>42</v>
      </c>
      <c r="E37" s="425" t="s">
        <v>52</v>
      </c>
      <c r="F37" s="414"/>
      <c r="G37" s="424">
        <v>82</v>
      </c>
      <c r="H37" s="425" t="s">
        <v>72</v>
      </c>
    </row>
    <row r="38" spans="1:8" s="4" customFormat="1" ht="9.9499999999999993" customHeight="1" x14ac:dyDescent="0.2">
      <c r="A38" s="424">
        <v>12</v>
      </c>
      <c r="B38" s="425" t="s">
        <v>90</v>
      </c>
      <c r="C38" s="414"/>
      <c r="D38" s="424">
        <v>43</v>
      </c>
      <c r="E38" s="425" t="s">
        <v>53</v>
      </c>
      <c r="F38" s="414"/>
      <c r="G38" s="424">
        <v>83</v>
      </c>
      <c r="H38" s="425" t="s">
        <v>73</v>
      </c>
    </row>
    <row r="39" spans="1:8" s="4" customFormat="1" ht="9.9499999999999993" customHeight="1" x14ac:dyDescent="0.2">
      <c r="A39" s="424">
        <v>13</v>
      </c>
      <c r="B39" s="425" t="s">
        <v>39</v>
      </c>
      <c r="C39" s="414"/>
      <c r="D39" s="424">
        <v>44</v>
      </c>
      <c r="E39" s="425" t="s">
        <v>54</v>
      </c>
      <c r="F39" s="414"/>
      <c r="G39" s="424">
        <v>84</v>
      </c>
      <c r="H39" s="425" t="s">
        <v>353</v>
      </c>
    </row>
    <row r="40" spans="1:8" s="4" customFormat="1" ht="9.9499999999999993" customHeight="1" x14ac:dyDescent="0.2">
      <c r="A40" s="424">
        <v>14</v>
      </c>
      <c r="B40" s="425" t="s">
        <v>40</v>
      </c>
      <c r="C40" s="414"/>
      <c r="D40" s="424">
        <v>45</v>
      </c>
      <c r="E40" s="425" t="s">
        <v>55</v>
      </c>
      <c r="F40" s="414"/>
    </row>
    <row r="41" spans="1:8" s="4" customFormat="1" ht="9.9499999999999993" customHeight="1" x14ac:dyDescent="0.2">
      <c r="A41" s="424">
        <v>15</v>
      </c>
      <c r="B41" s="425" t="s">
        <v>41</v>
      </c>
      <c r="C41" s="414"/>
      <c r="D41" s="424">
        <v>46</v>
      </c>
      <c r="E41" s="425" t="s">
        <v>56</v>
      </c>
      <c r="F41" s="414"/>
      <c r="G41" s="422">
        <v>9</v>
      </c>
      <c r="H41" s="423" t="s">
        <v>8</v>
      </c>
    </row>
    <row r="42" spans="1:8" s="4" customFormat="1" ht="9.9499999999999993" customHeight="1" x14ac:dyDescent="0.2">
      <c r="A42" s="424">
        <v>16</v>
      </c>
      <c r="B42" s="425" t="s">
        <v>99</v>
      </c>
      <c r="C42" s="414"/>
      <c r="D42" s="424">
        <v>47</v>
      </c>
      <c r="E42" s="425" t="s">
        <v>57</v>
      </c>
      <c r="F42" s="414"/>
      <c r="G42" s="424"/>
      <c r="H42" s="425"/>
    </row>
    <row r="43" spans="1:8" s="4" customFormat="1" ht="9.9499999999999993" customHeight="1" x14ac:dyDescent="0.2">
      <c r="A43" s="424">
        <v>17</v>
      </c>
      <c r="B43" s="425" t="s">
        <v>42</v>
      </c>
      <c r="C43" s="414"/>
      <c r="D43" s="424">
        <v>48</v>
      </c>
      <c r="E43" s="425" t="s">
        <v>58</v>
      </c>
      <c r="F43" s="414"/>
      <c r="G43" s="424">
        <v>91</v>
      </c>
      <c r="H43" s="425" t="s">
        <v>74</v>
      </c>
    </row>
    <row r="44" spans="1:8" s="4" customFormat="1" ht="9.9499999999999993" customHeight="1" x14ac:dyDescent="0.2">
      <c r="A44" s="424"/>
      <c r="B44" s="425"/>
      <c r="C44" s="414"/>
      <c r="D44" s="424"/>
      <c r="E44" s="425"/>
      <c r="F44" s="414"/>
      <c r="G44" s="424">
        <v>92</v>
      </c>
      <c r="H44" s="425" t="s">
        <v>352</v>
      </c>
    </row>
    <row r="45" spans="1:8" s="4" customFormat="1" ht="9.9499999999999993" customHeight="1" x14ac:dyDescent="0.2">
      <c r="A45" s="422">
        <v>2</v>
      </c>
      <c r="B45" s="423" t="s">
        <v>6</v>
      </c>
      <c r="C45" s="414"/>
      <c r="D45" s="422">
        <v>5</v>
      </c>
      <c r="E45" s="423" t="s">
        <v>7</v>
      </c>
      <c r="F45" s="414"/>
      <c r="G45" s="424">
        <v>93</v>
      </c>
      <c r="H45" s="425" t="s">
        <v>76</v>
      </c>
    </row>
    <row r="46" spans="1:8" s="4" customFormat="1" ht="9.9499999999999993" customHeight="1" x14ac:dyDescent="0.2">
      <c r="A46" s="424"/>
      <c r="B46" s="425"/>
      <c r="C46" s="414"/>
      <c r="D46" s="424"/>
      <c r="E46" s="425"/>
      <c r="F46" s="414"/>
      <c r="G46" s="424">
        <v>94</v>
      </c>
      <c r="H46" s="425" t="s">
        <v>77</v>
      </c>
    </row>
    <row r="47" spans="1:8" s="4" customFormat="1" ht="9.9499999999999993" customHeight="1" x14ac:dyDescent="0.2">
      <c r="A47" s="424">
        <v>21</v>
      </c>
      <c r="B47" s="425" t="s">
        <v>43</v>
      </c>
      <c r="C47" s="414"/>
      <c r="D47" s="424">
        <v>51</v>
      </c>
      <c r="E47" s="425" t="s">
        <v>59</v>
      </c>
      <c r="F47" s="414"/>
      <c r="G47" s="424"/>
      <c r="H47" s="425"/>
    </row>
    <row r="48" spans="1:8" s="4" customFormat="1" ht="9.9499999999999993" customHeight="1" x14ac:dyDescent="0.2">
      <c r="A48" s="424">
        <v>22</v>
      </c>
      <c r="B48" s="425" t="s">
        <v>44</v>
      </c>
      <c r="C48" s="414"/>
      <c r="D48" s="424">
        <v>52</v>
      </c>
      <c r="E48" s="425" t="s">
        <v>132</v>
      </c>
      <c r="F48" s="414"/>
      <c r="G48" s="422">
        <v>10</v>
      </c>
      <c r="H48" s="423" t="s">
        <v>9</v>
      </c>
    </row>
    <row r="49" spans="1:9" s="4" customFormat="1" ht="9.9499999999999993" customHeight="1" x14ac:dyDescent="0.2">
      <c r="A49" s="424">
        <v>23</v>
      </c>
      <c r="B49" s="425" t="s">
        <v>45</v>
      </c>
      <c r="C49" s="414"/>
      <c r="D49" s="424">
        <v>53</v>
      </c>
      <c r="E49" s="425" t="s">
        <v>60</v>
      </c>
      <c r="F49" s="414"/>
      <c r="G49" s="424"/>
      <c r="H49" s="425"/>
    </row>
    <row r="50" spans="1:9" s="4" customFormat="1" ht="9.9499999999999993" customHeight="1" x14ac:dyDescent="0.2">
      <c r="A50" s="424">
        <v>24</v>
      </c>
      <c r="B50" s="425" t="s">
        <v>46</v>
      </c>
      <c r="C50" s="414"/>
      <c r="D50" s="424">
        <v>54</v>
      </c>
      <c r="E50" s="425" t="s">
        <v>135</v>
      </c>
      <c r="F50" s="414"/>
      <c r="G50" s="424">
        <v>101</v>
      </c>
      <c r="H50" s="425" t="s">
        <v>78</v>
      </c>
    </row>
    <row r="51" spans="1:9" s="4" customFormat="1" ht="9.9499999999999993" customHeight="1" x14ac:dyDescent="0.2">
      <c r="A51" s="424">
        <v>25</v>
      </c>
      <c r="B51" s="425" t="s">
        <v>180</v>
      </c>
      <c r="C51" s="414"/>
      <c r="D51" s="424">
        <v>55</v>
      </c>
      <c r="E51" s="425" t="s">
        <v>166</v>
      </c>
      <c r="F51" s="414"/>
      <c r="G51" s="424">
        <v>102</v>
      </c>
      <c r="H51" s="425" t="s">
        <v>79</v>
      </c>
    </row>
    <row r="52" spans="1:9" s="4" customFormat="1" ht="9.9499999999999993" customHeight="1" x14ac:dyDescent="0.2">
      <c r="A52" s="424">
        <v>26</v>
      </c>
      <c r="B52" s="425" t="s">
        <v>164</v>
      </c>
      <c r="C52" s="414"/>
      <c r="D52" s="413"/>
      <c r="E52" s="413"/>
      <c r="F52" s="414"/>
      <c r="G52" s="424">
        <v>103</v>
      </c>
      <c r="H52" s="425" t="s">
        <v>80</v>
      </c>
    </row>
    <row r="53" spans="1:9" s="4" customFormat="1" ht="9.9499999999999993" customHeight="1" x14ac:dyDescent="0.2">
      <c r="A53" s="424"/>
      <c r="B53" s="425"/>
      <c r="C53" s="414"/>
      <c r="D53" s="422">
        <v>6</v>
      </c>
      <c r="E53" s="423" t="s">
        <v>11</v>
      </c>
      <c r="F53" s="414"/>
      <c r="G53" s="424">
        <v>104</v>
      </c>
      <c r="H53" s="425" t="s">
        <v>92</v>
      </c>
    </row>
    <row r="54" spans="1:9" s="4" customFormat="1" ht="9.9499999999999993" customHeight="1" x14ac:dyDescent="0.2">
      <c r="A54" s="422">
        <v>3</v>
      </c>
      <c r="B54" s="423" t="s">
        <v>10</v>
      </c>
      <c r="C54" s="414"/>
      <c r="D54" s="424"/>
      <c r="E54" s="425"/>
      <c r="F54" s="414"/>
      <c r="G54" s="424">
        <v>105</v>
      </c>
      <c r="H54" s="425" t="s">
        <v>81</v>
      </c>
    </row>
    <row r="55" spans="1:9" s="4" customFormat="1" ht="9.9499999999999993" customHeight="1" x14ac:dyDescent="0.2">
      <c r="A55" s="424"/>
      <c r="B55" s="425"/>
      <c r="C55" s="414"/>
      <c r="D55" s="424">
        <v>61</v>
      </c>
      <c r="E55" s="425" t="s">
        <v>64</v>
      </c>
      <c r="F55" s="414"/>
      <c r="G55" s="424">
        <v>106</v>
      </c>
      <c r="H55" s="425" t="s">
        <v>82</v>
      </c>
    </row>
    <row r="56" spans="1:9" s="4" customFormat="1" ht="9.9499999999999993" customHeight="1" x14ac:dyDescent="0.2">
      <c r="A56" s="424">
        <v>31</v>
      </c>
      <c r="B56" s="425" t="s">
        <v>47</v>
      </c>
      <c r="C56" s="414"/>
      <c r="D56" s="424">
        <v>62</v>
      </c>
      <c r="E56" s="425" t="s">
        <v>65</v>
      </c>
      <c r="F56" s="414"/>
      <c r="G56" s="424">
        <v>107</v>
      </c>
      <c r="H56" s="425" t="s">
        <v>83</v>
      </c>
    </row>
    <row r="57" spans="1:9" s="4" customFormat="1" ht="9.9499999999999993" customHeight="1" x14ac:dyDescent="0.2">
      <c r="A57" s="424">
        <v>32</v>
      </c>
      <c r="B57" s="425" t="s">
        <v>48</v>
      </c>
      <c r="C57" s="414"/>
      <c r="D57" s="424">
        <v>63</v>
      </c>
      <c r="E57" s="425" t="s">
        <v>66</v>
      </c>
      <c r="F57" s="414"/>
      <c r="G57" s="424">
        <v>108</v>
      </c>
      <c r="H57" s="425" t="s">
        <v>84</v>
      </c>
    </row>
    <row r="58" spans="1:9" s="4" customFormat="1" ht="9.9499999999999993" customHeight="1" x14ac:dyDescent="0.2">
      <c r="A58" s="424">
        <v>33</v>
      </c>
      <c r="B58" s="425" t="s">
        <v>181</v>
      </c>
      <c r="C58" s="414"/>
      <c r="D58" s="424">
        <v>64</v>
      </c>
      <c r="E58" s="425" t="s">
        <v>67</v>
      </c>
      <c r="F58" s="414"/>
      <c r="G58" s="424">
        <v>109</v>
      </c>
      <c r="H58" s="425" t="s">
        <v>145</v>
      </c>
    </row>
    <row r="59" spans="1:9" s="4" customFormat="1" ht="9.9499999999999993" customHeight="1" x14ac:dyDescent="0.2">
      <c r="A59" s="424">
        <v>34</v>
      </c>
      <c r="B59" s="425" t="s">
        <v>49</v>
      </c>
      <c r="C59" s="414"/>
      <c r="D59" s="424">
        <v>65</v>
      </c>
      <c r="E59" s="425" t="s">
        <v>68</v>
      </c>
      <c r="F59" s="414"/>
      <c r="G59" s="424"/>
      <c r="H59" s="425"/>
    </row>
    <row r="60" spans="1:9" s="4" customFormat="1" ht="9.9499999999999993" customHeight="1" x14ac:dyDescent="0.2">
      <c r="A60" s="424">
        <v>35</v>
      </c>
      <c r="B60" s="425" t="s">
        <v>91</v>
      </c>
      <c r="C60" s="414"/>
      <c r="D60" s="424">
        <v>66</v>
      </c>
      <c r="E60" s="425" t="s">
        <v>69</v>
      </c>
      <c r="F60" s="414"/>
      <c r="G60" s="422">
        <v>11</v>
      </c>
      <c r="H60" s="423" t="s">
        <v>105</v>
      </c>
    </row>
    <row r="61" spans="1:9" s="4" customFormat="1" ht="9.9499999999999993" customHeight="1" x14ac:dyDescent="0.2">
      <c r="A61" s="424">
        <v>36</v>
      </c>
      <c r="B61" s="425" t="s">
        <v>50</v>
      </c>
      <c r="C61" s="414"/>
      <c r="D61" s="413"/>
      <c r="E61" s="413"/>
      <c r="F61" s="414"/>
      <c r="G61" s="414"/>
      <c r="H61" s="414"/>
      <c r="I61"/>
    </row>
    <row r="62" spans="1:9" s="4" customFormat="1" ht="9.9499999999999993" customHeight="1" x14ac:dyDescent="0.2">
      <c r="A62" s="55"/>
      <c r="B62" s="55"/>
      <c r="C62" s="414"/>
      <c r="D62" s="422">
        <v>7</v>
      </c>
      <c r="E62" s="423" t="s">
        <v>4</v>
      </c>
      <c r="F62" s="414"/>
      <c r="G62" s="424">
        <v>111</v>
      </c>
      <c r="H62" s="425" t="s">
        <v>85</v>
      </c>
      <c r="I62"/>
    </row>
    <row r="63" spans="1:9" s="4" customFormat="1" ht="9.9499999999999993" customHeight="1" x14ac:dyDescent="0.2">
      <c r="A63" s="53"/>
      <c r="B63" s="53"/>
      <c r="C63" s="414"/>
      <c r="D63" s="55"/>
      <c r="E63" s="55"/>
      <c r="F63" s="414"/>
      <c r="G63" s="424">
        <v>112</v>
      </c>
      <c r="H63" s="425" t="s">
        <v>86</v>
      </c>
      <c r="I63"/>
    </row>
    <row r="64" spans="1:9" s="4" customFormat="1" ht="9.9499999999999993" customHeight="1" x14ac:dyDescent="0.2">
      <c r="A64" s="53"/>
      <c r="B64" s="53"/>
      <c r="C64" s="413"/>
      <c r="D64" s="424">
        <v>71</v>
      </c>
      <c r="E64" s="425" t="s">
        <v>70</v>
      </c>
      <c r="F64" s="414"/>
      <c r="G64" s="424">
        <v>113</v>
      </c>
      <c r="H64" s="425" t="s">
        <v>87</v>
      </c>
      <c r="I64"/>
    </row>
    <row r="65" spans="1:9" s="4" customFormat="1" ht="9.9499999999999993" customHeight="1" x14ac:dyDescent="0.2">
      <c r="A65" s="53"/>
      <c r="B65" s="53"/>
      <c r="C65" s="413"/>
      <c r="D65" s="424">
        <v>72</v>
      </c>
      <c r="E65" s="425" t="s">
        <v>71</v>
      </c>
      <c r="F65" s="414"/>
      <c r="G65" s="413"/>
      <c r="H65" s="413"/>
      <c r="I65"/>
    </row>
    <row r="66" spans="1:9" s="4" customFormat="1" ht="9.9499999999999993" customHeight="1" x14ac:dyDescent="0.2">
      <c r="A66" s="413"/>
      <c r="B66" s="53"/>
      <c r="C66" s="413"/>
      <c r="D66" s="53"/>
      <c r="E66" s="53"/>
      <c r="F66" s="414"/>
      <c r="G66" s="422">
        <v>12</v>
      </c>
      <c r="H66" s="423" t="s">
        <v>167</v>
      </c>
      <c r="I66"/>
    </row>
    <row r="67" spans="1:9" s="4" customFormat="1" ht="9.9499999999999993" customHeight="1" x14ac:dyDescent="0.2">
      <c r="A67" s="426" t="s">
        <v>218</v>
      </c>
      <c r="B67" s="53"/>
      <c r="C67" s="413"/>
      <c r="D67" s="413"/>
      <c r="E67" s="413"/>
      <c r="F67" s="413"/>
      <c r="G67" s="413"/>
      <c r="H67" s="413"/>
      <c r="I67"/>
    </row>
    <row r="68" spans="1:9" s="4" customFormat="1" ht="9.9499999999999993" customHeight="1" x14ac:dyDescent="0.2">
      <c r="A68" s="53"/>
      <c r="B68" s="53"/>
      <c r="C68" s="413"/>
      <c r="D68" s="413"/>
      <c r="E68" s="413"/>
      <c r="F68" s="413"/>
      <c r="G68" s="424">
        <v>121</v>
      </c>
      <c r="H68" s="425" t="s">
        <v>61</v>
      </c>
    </row>
    <row r="69" spans="1:9" s="4" customFormat="1" ht="9.9499999999999993" customHeight="1" x14ac:dyDescent="0.2">
      <c r="A69" s="53"/>
      <c r="B69" s="53"/>
      <c r="C69" s="413"/>
      <c r="D69" s="413"/>
      <c r="E69" s="413"/>
      <c r="F69" s="413"/>
      <c r="G69" s="424">
        <v>122</v>
      </c>
      <c r="H69" s="425" t="s">
        <v>62</v>
      </c>
    </row>
    <row r="70" spans="1:9" s="4" customFormat="1" ht="9.9499999999999993" customHeight="1" x14ac:dyDescent="0.2">
      <c r="A70" s="53"/>
      <c r="B70" s="53"/>
      <c r="C70" s="413"/>
      <c r="D70" s="413"/>
      <c r="E70" s="413"/>
      <c r="F70" s="413"/>
      <c r="G70" s="424">
        <v>123</v>
      </c>
      <c r="H70" s="425" t="s">
        <v>63</v>
      </c>
    </row>
    <row r="71" spans="1:9" s="4" customFormat="1" ht="9.9499999999999993" customHeight="1" x14ac:dyDescent="0.2">
      <c r="A71" s="53"/>
      <c r="B71" s="53"/>
      <c r="C71" s="413"/>
      <c r="D71" s="413"/>
      <c r="E71" s="413"/>
      <c r="F71" s="413"/>
      <c r="G71" s="413"/>
      <c r="H71" s="413"/>
    </row>
    <row r="72" spans="1:9" s="4" customFormat="1" ht="9.9499999999999993" customHeight="1" x14ac:dyDescent="0.2">
      <c r="A72" s="17"/>
      <c r="B72" s="17"/>
      <c r="C72" s="32"/>
      <c r="D72" s="32"/>
      <c r="E72" s="32"/>
      <c r="F72" s="32"/>
      <c r="G72" s="32"/>
      <c r="H72" s="32"/>
    </row>
    <row r="73" spans="1:9" s="4" customFormat="1" ht="9.9499999999999993" customHeight="1" x14ac:dyDescent="0.2">
      <c r="A73" s="17"/>
      <c r="B73" s="17"/>
      <c r="C73" s="32"/>
      <c r="D73" s="32"/>
      <c r="E73" s="32"/>
      <c r="F73" s="32"/>
      <c r="G73" s="32"/>
      <c r="H73" s="32"/>
    </row>
    <row r="74" spans="1:9" s="4" customFormat="1" ht="9.9499999999999993" customHeight="1" x14ac:dyDescent="0.2">
      <c r="A74" s="17"/>
      <c r="B74" s="17"/>
      <c r="C74" s="32"/>
      <c r="D74" s="32"/>
      <c r="E74" s="32"/>
      <c r="F74" s="32"/>
      <c r="G74" s="32"/>
      <c r="H74" s="32"/>
    </row>
    <row r="75" spans="1:9" s="4" customFormat="1" ht="9.9499999999999993" customHeight="1" x14ac:dyDescent="0.2">
      <c r="A75" s="17"/>
      <c r="B75" s="17"/>
      <c r="C75" s="32"/>
      <c r="D75" s="32"/>
      <c r="E75" s="32"/>
      <c r="F75" s="32"/>
      <c r="G75" s="32"/>
      <c r="H75" s="32"/>
    </row>
    <row r="76" spans="1:9" s="4" customFormat="1" ht="9.9499999999999993" customHeight="1" x14ac:dyDescent="0.2">
      <c r="A76" s="17"/>
      <c r="B76" s="17"/>
      <c r="C76" s="32"/>
      <c r="D76" s="32"/>
      <c r="E76" s="32"/>
      <c r="F76" s="32"/>
      <c r="G76" s="32"/>
      <c r="H76" s="32"/>
    </row>
    <row r="77" spans="1:9" s="4" customFormat="1" ht="9.9499999999999993" customHeight="1" x14ac:dyDescent="0.2">
      <c r="A77"/>
      <c r="B77"/>
    </row>
    <row r="78" spans="1:9" s="4" customFormat="1" ht="9.9499999999999993" customHeight="1" x14ac:dyDescent="0.2">
      <c r="A78"/>
      <c r="B78"/>
    </row>
    <row r="79" spans="1:9" s="4" customFormat="1" ht="9.9499999999999993" customHeight="1" x14ac:dyDescent="0.2">
      <c r="A79"/>
      <c r="B79"/>
    </row>
    <row r="80" spans="1:9" s="4" customFormat="1" ht="9.9499999999999993" customHeight="1" x14ac:dyDescent="0.2">
      <c r="A80"/>
      <c r="B80"/>
    </row>
    <row r="81" spans="1:2" s="4" customFormat="1" ht="9.9499999999999993" customHeight="1" x14ac:dyDescent="0.2">
      <c r="A81"/>
      <c r="B81"/>
    </row>
    <row r="82" spans="1:2" s="4" customFormat="1" ht="9.9499999999999993" customHeight="1" x14ac:dyDescent="0.2">
      <c r="A82"/>
      <c r="B82"/>
    </row>
    <row r="83" spans="1:2" s="4" customFormat="1" ht="9.9499999999999993" customHeight="1" x14ac:dyDescent="0.2">
      <c r="A83"/>
      <c r="B83"/>
    </row>
    <row r="84" spans="1:2" s="4" customFormat="1" ht="9.9499999999999993" customHeight="1" x14ac:dyDescent="0.2">
      <c r="A84"/>
      <c r="B84"/>
    </row>
    <row r="85" spans="1:2" s="4" customFormat="1" ht="9.9499999999999993" customHeight="1" x14ac:dyDescent="0.2">
      <c r="A85"/>
      <c r="B85"/>
    </row>
    <row r="86" spans="1:2" s="4" customFormat="1" ht="9.9499999999999993" customHeight="1" x14ac:dyDescent="0.2">
      <c r="A86"/>
      <c r="B86"/>
    </row>
    <row r="87" spans="1:2" s="4" customFormat="1" ht="9.9499999999999993" customHeight="1" x14ac:dyDescent="0.2">
      <c r="A87"/>
      <c r="B87"/>
    </row>
    <row r="88" spans="1:2" s="4" customFormat="1" ht="9.9499999999999993" customHeight="1" x14ac:dyDescent="0.2">
      <c r="A88"/>
      <c r="B88"/>
    </row>
    <row r="89" spans="1:2" s="4" customFormat="1" ht="9.9499999999999993" customHeight="1" x14ac:dyDescent="0.2">
      <c r="A89"/>
      <c r="B89"/>
    </row>
    <row r="90" spans="1:2" s="4" customFormat="1" ht="9.9499999999999993" customHeight="1" x14ac:dyDescent="0.2">
      <c r="A90"/>
      <c r="B90"/>
    </row>
    <row r="91" spans="1:2" s="4" customFormat="1" ht="9.9499999999999993" customHeight="1" x14ac:dyDescent="0.2">
      <c r="A91"/>
      <c r="B91"/>
    </row>
    <row r="92" spans="1:2" s="4" customFormat="1" ht="9.9499999999999993" customHeight="1" x14ac:dyDescent="0.2">
      <c r="A92"/>
      <c r="B92"/>
    </row>
    <row r="93" spans="1:2" s="4" customFormat="1" ht="9.9499999999999993" customHeight="1" x14ac:dyDescent="0.2">
      <c r="A93"/>
      <c r="B93"/>
    </row>
    <row r="94" spans="1:2" s="4" customFormat="1" ht="9.9499999999999993" customHeight="1" x14ac:dyDescent="0.2">
      <c r="A94"/>
      <c r="B94"/>
    </row>
    <row r="95" spans="1:2" s="4" customFormat="1" ht="9.9499999999999993" customHeight="1" x14ac:dyDescent="0.2">
      <c r="A95"/>
      <c r="B95"/>
    </row>
    <row r="96" spans="1:2" s="4" customFormat="1" ht="9.9499999999999993" customHeight="1" x14ac:dyDescent="0.2">
      <c r="A96"/>
      <c r="B96"/>
    </row>
    <row r="97" spans="1:8" s="4" customFormat="1" ht="9.9499999999999993" customHeight="1" x14ac:dyDescent="0.2">
      <c r="A97"/>
      <c r="B97"/>
    </row>
    <row r="98" spans="1:8" s="4" customFormat="1" ht="9.9499999999999993" customHeight="1" x14ac:dyDescent="0.2">
      <c r="A98"/>
      <c r="B98"/>
    </row>
    <row r="99" spans="1:8" s="4" customFormat="1" ht="9.9499999999999993" customHeight="1" x14ac:dyDescent="0.2">
      <c r="A99"/>
      <c r="B99"/>
    </row>
    <row r="100" spans="1:8" s="4" customFormat="1" ht="9.9499999999999993" customHeight="1" x14ac:dyDescent="0.2">
      <c r="A100"/>
      <c r="B100"/>
    </row>
    <row r="101" spans="1:8" s="4" customFormat="1" ht="9.9499999999999993" customHeight="1" x14ac:dyDescent="0.2">
      <c r="A101"/>
      <c r="B101"/>
    </row>
    <row r="102" spans="1:8" s="4" customFormat="1" ht="9.9499999999999993" customHeight="1" x14ac:dyDescent="0.2">
      <c r="A102"/>
      <c r="B102"/>
      <c r="C102"/>
    </row>
    <row r="103" spans="1:8" x14ac:dyDescent="0.2">
      <c r="D103" s="4"/>
      <c r="E103" s="4"/>
      <c r="F103" s="4"/>
      <c r="G103" s="4"/>
      <c r="H103" s="4"/>
    </row>
    <row r="104" spans="1:8" x14ac:dyDescent="0.2">
      <c r="D104" s="4"/>
      <c r="E104" s="4"/>
      <c r="F104" s="4"/>
      <c r="G104" s="4"/>
      <c r="H104" s="4"/>
    </row>
    <row r="105" spans="1:8" x14ac:dyDescent="0.2">
      <c r="D105" s="4"/>
      <c r="E105" s="4"/>
      <c r="G105" s="4"/>
      <c r="H105" s="4"/>
    </row>
    <row r="106" spans="1:8" x14ac:dyDescent="0.2">
      <c r="D106" s="4"/>
      <c r="E106" s="4"/>
      <c r="G106" s="4"/>
      <c r="H106" s="4"/>
    </row>
    <row r="107" spans="1:8" x14ac:dyDescent="0.2">
      <c r="G107" s="4"/>
      <c r="H107" s="4"/>
    </row>
    <row r="108" spans="1:8" x14ac:dyDescent="0.2">
      <c r="G108" s="4"/>
      <c r="H108" s="4"/>
    </row>
    <row r="109" spans="1:8" x14ac:dyDescent="0.2">
      <c r="G109" s="4"/>
      <c r="H109" s="4"/>
    </row>
    <row r="110" spans="1:8" x14ac:dyDescent="0.2">
      <c r="G110" s="4"/>
      <c r="H110" s="4"/>
    </row>
    <row r="111" spans="1:8" x14ac:dyDescent="0.2">
      <c r="G111" s="4"/>
      <c r="H111" s="4"/>
    </row>
    <row r="112" spans="1:8" x14ac:dyDescent="0.2">
      <c r="G112" s="4"/>
      <c r="H112" s="4"/>
    </row>
  </sheetData>
  <phoneticPr fontId="16" type="noConversion"/>
  <printOptions horizontalCentered="1"/>
  <pageMargins left="0.59055118110236227" right="0.59055118110236227" top="0.59055118110236227" bottom="0.59055118110236227" header="0.27559055118110237" footer="0.31496062992125984"/>
  <pageSetup paperSize="9" firstPageNumber="5" orientation="portrait" useFirstPageNumber="1" r:id="rId1"/>
  <headerFooter>
    <oddFooter>&amp;CSeite &amp;P</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7" tint="0.39997558519241921"/>
  </sheetPr>
  <dimension ref="A1:J106"/>
  <sheetViews>
    <sheetView zoomScale="85" zoomScaleNormal="85" workbookViewId="0">
      <pane xSplit="2" ySplit="8" topLeftCell="C9" activePane="bottomRight" state="frozen"/>
      <selection activeCell="A80" sqref="A80:XFD80"/>
      <selection pane="topRight" activeCell="A80" sqref="A80:XFD80"/>
      <selection pane="bottomLeft" activeCell="A80" sqref="A80:XFD80"/>
      <selection pane="bottomRight" activeCell="H1" sqref="H1"/>
    </sheetView>
  </sheetViews>
  <sheetFormatPr baseColWidth="10" defaultColWidth="11.42578125" defaultRowHeight="12.75" x14ac:dyDescent="0.2"/>
  <cols>
    <col min="1" max="1" width="5.28515625" style="47" customWidth="1"/>
    <col min="2" max="2" width="21.85546875" style="47" bestFit="1" customWidth="1"/>
    <col min="3" max="6" width="8.7109375" style="47" customWidth="1"/>
    <col min="7" max="7" width="15.7109375" style="47" bestFit="1" customWidth="1"/>
    <col min="8" max="8" width="10.28515625" style="47" customWidth="1"/>
    <col min="9" max="16384" width="11.42578125" style="47"/>
  </cols>
  <sheetData>
    <row r="1" spans="1:10" x14ac:dyDescent="0.2">
      <c r="A1" s="352"/>
      <c r="B1" s="352"/>
      <c r="C1" s="352"/>
      <c r="D1" s="352"/>
      <c r="E1" s="352"/>
      <c r="F1" s="352"/>
      <c r="G1" s="352"/>
      <c r="H1" s="1070" t="str">
        <f>HYPERLINK("[Kleinräumige Statistik Daten Prototyp.xlsx]INHALT!A1","zum Inhaltsverzeichnis")</f>
        <v>zum Inhaltsverzeichnis</v>
      </c>
    </row>
    <row r="2" spans="1:10" ht="15.75" x14ac:dyDescent="0.25">
      <c r="A2" s="302" t="s">
        <v>487</v>
      </c>
      <c r="B2" s="311"/>
      <c r="C2" s="303"/>
      <c r="D2" s="303"/>
      <c r="E2" s="303"/>
      <c r="F2" s="303"/>
      <c r="G2" s="303"/>
      <c r="H2" s="303"/>
    </row>
    <row r="3" spans="1:10" x14ac:dyDescent="0.2">
      <c r="A3" s="331" t="s">
        <v>246</v>
      </c>
      <c r="B3" s="311"/>
      <c r="C3" s="303"/>
      <c r="D3" s="303"/>
      <c r="E3" s="303"/>
      <c r="F3" s="303"/>
      <c r="G3" s="303"/>
      <c r="H3" s="303"/>
    </row>
    <row r="4" spans="1:10" ht="15.75" x14ac:dyDescent="0.25">
      <c r="A4" s="302"/>
      <c r="B4" s="311"/>
      <c r="C4" s="303"/>
      <c r="D4" s="303"/>
      <c r="E4" s="303"/>
      <c r="F4" s="303"/>
      <c r="G4" s="303"/>
      <c r="H4" s="303"/>
    </row>
    <row r="5" spans="1:10" ht="15" x14ac:dyDescent="0.2">
      <c r="A5" s="363" t="s">
        <v>202</v>
      </c>
      <c r="B5" s="363" t="s">
        <v>170</v>
      </c>
      <c r="C5" s="354" t="s">
        <v>253</v>
      </c>
      <c r="D5" s="354"/>
      <c r="E5" s="354"/>
      <c r="F5" s="354"/>
      <c r="G5" s="354"/>
      <c r="H5" s="354"/>
    </row>
    <row r="6" spans="1:10" ht="15" x14ac:dyDescent="0.2">
      <c r="A6" s="366" t="s">
        <v>203</v>
      </c>
      <c r="B6" s="338" t="s">
        <v>172</v>
      </c>
      <c r="C6" s="353" t="s">
        <v>209</v>
      </c>
      <c r="D6" s="351"/>
      <c r="E6" s="351"/>
      <c r="F6" s="351"/>
      <c r="G6" s="351"/>
      <c r="H6" s="351"/>
    </row>
    <row r="7" spans="1:10" ht="15" x14ac:dyDescent="0.2">
      <c r="A7" s="364"/>
      <c r="B7" s="364"/>
      <c r="C7" s="361">
        <v>1</v>
      </c>
      <c r="D7" s="356">
        <v>2</v>
      </c>
      <c r="E7" s="356">
        <v>3</v>
      </c>
      <c r="F7" s="356">
        <v>4</v>
      </c>
      <c r="G7" s="334" t="s">
        <v>337</v>
      </c>
      <c r="H7" s="334" t="s">
        <v>111</v>
      </c>
    </row>
    <row r="8" spans="1:10" x14ac:dyDescent="0.2">
      <c r="A8" s="365"/>
      <c r="B8" s="365"/>
      <c r="C8" s="362" t="s">
        <v>224</v>
      </c>
      <c r="D8" s="328" t="s">
        <v>224</v>
      </c>
      <c r="E8" s="328" t="s">
        <v>224</v>
      </c>
      <c r="F8" s="328" t="s">
        <v>224</v>
      </c>
      <c r="G8" s="328" t="s">
        <v>224</v>
      </c>
      <c r="H8" s="329" t="s">
        <v>224</v>
      </c>
    </row>
    <row r="9" spans="1:10" x14ac:dyDescent="0.2">
      <c r="A9" s="311"/>
      <c r="B9" s="311"/>
      <c r="C9" s="357"/>
      <c r="D9" s="357"/>
      <c r="E9" s="357"/>
      <c r="F9" s="357"/>
      <c r="G9" s="357"/>
      <c r="H9" s="357"/>
    </row>
    <row r="10" spans="1:10" ht="14.25" customHeight="1" x14ac:dyDescent="0.2">
      <c r="A10" s="86">
        <v>10</v>
      </c>
      <c r="B10" s="61" t="s">
        <v>37</v>
      </c>
      <c r="C10" s="398">
        <v>219</v>
      </c>
      <c r="D10" s="358">
        <v>81</v>
      </c>
      <c r="E10" s="358">
        <v>21</v>
      </c>
      <c r="F10" s="358">
        <v>12</v>
      </c>
      <c r="G10" s="860">
        <v>8</v>
      </c>
      <c r="H10" s="358">
        <f>SUM(C10:G10)</f>
        <v>341</v>
      </c>
      <c r="I10" s="49"/>
      <c r="J10" s="49"/>
    </row>
    <row r="11" spans="1:10" ht="14.25" customHeight="1" x14ac:dyDescent="0.2">
      <c r="A11" s="86">
        <v>11</v>
      </c>
      <c r="B11" s="61" t="s">
        <v>38</v>
      </c>
      <c r="C11" s="398">
        <v>429</v>
      </c>
      <c r="D11" s="358">
        <v>138</v>
      </c>
      <c r="E11" s="358">
        <v>57</v>
      </c>
      <c r="F11" s="358">
        <v>20</v>
      </c>
      <c r="G11" s="860">
        <v>10</v>
      </c>
      <c r="H11" s="358">
        <f t="shared" ref="H11:H71" si="0">SUM(C11:G11)</f>
        <v>654</v>
      </c>
      <c r="J11" s="49"/>
    </row>
    <row r="12" spans="1:10" ht="15" customHeight="1" x14ac:dyDescent="0.2">
      <c r="A12" s="86">
        <v>12</v>
      </c>
      <c r="B12" s="61" t="s">
        <v>90</v>
      </c>
      <c r="C12" s="398">
        <v>934</v>
      </c>
      <c r="D12" s="358">
        <v>298</v>
      </c>
      <c r="E12" s="358">
        <v>119</v>
      </c>
      <c r="F12" s="358">
        <v>59</v>
      </c>
      <c r="G12" s="860">
        <v>26</v>
      </c>
      <c r="H12" s="358">
        <f t="shared" si="0"/>
        <v>1436</v>
      </c>
      <c r="J12" s="49"/>
    </row>
    <row r="13" spans="1:10" ht="15" customHeight="1" x14ac:dyDescent="0.2">
      <c r="A13" s="86">
        <v>13</v>
      </c>
      <c r="B13" s="61" t="s">
        <v>39</v>
      </c>
      <c r="C13" s="398">
        <v>153</v>
      </c>
      <c r="D13" s="358">
        <v>59</v>
      </c>
      <c r="E13" s="358">
        <v>21</v>
      </c>
      <c r="F13" s="358">
        <v>9</v>
      </c>
      <c r="G13" s="860">
        <v>2</v>
      </c>
      <c r="H13" s="358">
        <f t="shared" si="0"/>
        <v>244</v>
      </c>
      <c r="J13" s="49"/>
    </row>
    <row r="14" spans="1:10" x14ac:dyDescent="0.2">
      <c r="A14" s="86">
        <v>14</v>
      </c>
      <c r="B14" s="61" t="s">
        <v>40</v>
      </c>
      <c r="C14" s="398">
        <v>1173</v>
      </c>
      <c r="D14" s="358">
        <v>369</v>
      </c>
      <c r="E14" s="358">
        <v>116</v>
      </c>
      <c r="F14" s="358">
        <v>61</v>
      </c>
      <c r="G14" s="860">
        <v>13</v>
      </c>
      <c r="H14" s="358">
        <f t="shared" si="0"/>
        <v>1732</v>
      </c>
      <c r="J14" s="49"/>
    </row>
    <row r="15" spans="1:10" x14ac:dyDescent="0.2">
      <c r="A15" s="86">
        <v>15</v>
      </c>
      <c r="B15" s="61" t="s">
        <v>41</v>
      </c>
      <c r="C15" s="398">
        <v>204</v>
      </c>
      <c r="D15" s="358">
        <v>172</v>
      </c>
      <c r="E15" s="358">
        <v>85</v>
      </c>
      <c r="F15" s="358">
        <v>61</v>
      </c>
      <c r="G15" s="860">
        <v>21</v>
      </c>
      <c r="H15" s="358">
        <f t="shared" si="0"/>
        <v>543</v>
      </c>
      <c r="J15" s="49"/>
    </row>
    <row r="16" spans="1:10" x14ac:dyDescent="0.2">
      <c r="A16" s="86">
        <v>16</v>
      </c>
      <c r="B16" s="61" t="s">
        <v>99</v>
      </c>
      <c r="C16" s="398">
        <v>638</v>
      </c>
      <c r="D16" s="358">
        <v>448</v>
      </c>
      <c r="E16" s="358">
        <v>187</v>
      </c>
      <c r="F16" s="358">
        <v>138</v>
      </c>
      <c r="G16" s="860">
        <v>45</v>
      </c>
      <c r="H16" s="358">
        <f t="shared" si="0"/>
        <v>1456</v>
      </c>
      <c r="J16" s="49"/>
    </row>
    <row r="17" spans="1:10" x14ac:dyDescent="0.2">
      <c r="A17" s="86">
        <v>17</v>
      </c>
      <c r="B17" s="61" t="s">
        <v>42</v>
      </c>
      <c r="C17" s="398">
        <v>810</v>
      </c>
      <c r="D17" s="358">
        <v>471</v>
      </c>
      <c r="E17" s="358">
        <v>228</v>
      </c>
      <c r="F17" s="358">
        <v>156</v>
      </c>
      <c r="G17" s="860">
        <v>75</v>
      </c>
      <c r="H17" s="358">
        <f t="shared" si="0"/>
        <v>1740</v>
      </c>
      <c r="J17" s="49"/>
    </row>
    <row r="18" spans="1:10" x14ac:dyDescent="0.2">
      <c r="A18" s="86">
        <v>21</v>
      </c>
      <c r="B18" s="61" t="s">
        <v>43</v>
      </c>
      <c r="C18" s="398">
        <v>510</v>
      </c>
      <c r="D18" s="358">
        <v>234</v>
      </c>
      <c r="E18" s="358">
        <v>121</v>
      </c>
      <c r="F18" s="358">
        <v>61</v>
      </c>
      <c r="G18" s="860">
        <v>22</v>
      </c>
      <c r="H18" s="358">
        <f t="shared" si="0"/>
        <v>948</v>
      </c>
      <c r="J18" s="49"/>
    </row>
    <row r="19" spans="1:10" x14ac:dyDescent="0.2">
      <c r="A19" s="86">
        <v>22</v>
      </c>
      <c r="B19" s="61" t="s">
        <v>44</v>
      </c>
      <c r="C19" s="398">
        <v>420</v>
      </c>
      <c r="D19" s="358">
        <v>186</v>
      </c>
      <c r="E19" s="358">
        <v>103</v>
      </c>
      <c r="F19" s="358">
        <v>61</v>
      </c>
      <c r="G19" s="860">
        <v>40</v>
      </c>
      <c r="H19" s="358">
        <f t="shared" si="0"/>
        <v>810</v>
      </c>
      <c r="J19" s="49"/>
    </row>
    <row r="20" spans="1:10" x14ac:dyDescent="0.2">
      <c r="A20" s="86">
        <v>23</v>
      </c>
      <c r="B20" s="61" t="s">
        <v>45</v>
      </c>
      <c r="C20" s="398">
        <v>611</v>
      </c>
      <c r="D20" s="358">
        <v>429</v>
      </c>
      <c r="E20" s="358">
        <v>196</v>
      </c>
      <c r="F20" s="358">
        <v>169</v>
      </c>
      <c r="G20" s="860">
        <v>94</v>
      </c>
      <c r="H20" s="358">
        <f t="shared" si="0"/>
        <v>1499</v>
      </c>
      <c r="J20" s="49"/>
    </row>
    <row r="21" spans="1:10" x14ac:dyDescent="0.2">
      <c r="A21" s="86">
        <v>24</v>
      </c>
      <c r="B21" s="61" t="s">
        <v>46</v>
      </c>
      <c r="C21" s="398">
        <v>1315</v>
      </c>
      <c r="D21" s="358">
        <v>835</v>
      </c>
      <c r="E21" s="358">
        <v>456</v>
      </c>
      <c r="F21" s="358">
        <v>311</v>
      </c>
      <c r="G21" s="860">
        <v>160</v>
      </c>
      <c r="H21" s="358">
        <f t="shared" si="0"/>
        <v>3077</v>
      </c>
      <c r="J21" s="49"/>
    </row>
    <row r="22" spans="1:10" x14ac:dyDescent="0.2">
      <c r="A22" s="86">
        <v>25</v>
      </c>
      <c r="B22" s="61" t="s">
        <v>180</v>
      </c>
      <c r="C22" s="398">
        <v>478</v>
      </c>
      <c r="D22" s="358">
        <v>226</v>
      </c>
      <c r="E22" s="358">
        <v>115</v>
      </c>
      <c r="F22" s="358">
        <v>81</v>
      </c>
      <c r="G22" s="860">
        <v>47</v>
      </c>
      <c r="H22" s="358">
        <f t="shared" si="0"/>
        <v>947</v>
      </c>
      <c r="J22" s="49"/>
    </row>
    <row r="23" spans="1:10" x14ac:dyDescent="0.2">
      <c r="A23" s="86">
        <v>26</v>
      </c>
      <c r="B23" s="61" t="s">
        <v>164</v>
      </c>
      <c r="C23" s="398">
        <v>534</v>
      </c>
      <c r="D23" s="358">
        <v>328</v>
      </c>
      <c r="E23" s="358">
        <v>136</v>
      </c>
      <c r="F23" s="358">
        <v>124</v>
      </c>
      <c r="G23" s="860">
        <v>78</v>
      </c>
      <c r="H23" s="358">
        <f t="shared" si="0"/>
        <v>1200</v>
      </c>
      <c r="J23" s="49"/>
    </row>
    <row r="24" spans="1:10" x14ac:dyDescent="0.2">
      <c r="A24" s="86">
        <v>31</v>
      </c>
      <c r="B24" s="61" t="s">
        <v>47</v>
      </c>
      <c r="C24" s="398">
        <v>903</v>
      </c>
      <c r="D24" s="358">
        <v>535</v>
      </c>
      <c r="E24" s="358">
        <v>228</v>
      </c>
      <c r="F24" s="358">
        <v>184</v>
      </c>
      <c r="G24" s="860">
        <v>80</v>
      </c>
      <c r="H24" s="358">
        <f t="shared" si="0"/>
        <v>1930</v>
      </c>
      <c r="J24" s="49"/>
    </row>
    <row r="25" spans="1:10" x14ac:dyDescent="0.2">
      <c r="A25" s="86">
        <v>32</v>
      </c>
      <c r="B25" s="61" t="s">
        <v>48</v>
      </c>
      <c r="C25" s="398">
        <v>1342</v>
      </c>
      <c r="D25" s="358">
        <v>866</v>
      </c>
      <c r="E25" s="358">
        <v>369</v>
      </c>
      <c r="F25" s="358">
        <v>237</v>
      </c>
      <c r="G25" s="860">
        <v>98</v>
      </c>
      <c r="H25" s="358">
        <f t="shared" si="0"/>
        <v>2912</v>
      </c>
      <c r="J25" s="49"/>
    </row>
    <row r="26" spans="1:10" x14ac:dyDescent="0.2">
      <c r="A26" s="86">
        <v>33</v>
      </c>
      <c r="B26" s="61" t="s">
        <v>181</v>
      </c>
      <c r="C26" s="398">
        <v>19</v>
      </c>
      <c r="D26" s="358">
        <v>5</v>
      </c>
      <c r="E26" s="358">
        <v>8</v>
      </c>
      <c r="F26" s="358">
        <v>5</v>
      </c>
      <c r="G26" s="860">
        <v>1</v>
      </c>
      <c r="H26" s="358">
        <f t="shared" si="0"/>
        <v>38</v>
      </c>
      <c r="J26" s="49"/>
    </row>
    <row r="27" spans="1:10" x14ac:dyDescent="0.2">
      <c r="A27" s="86">
        <v>34</v>
      </c>
      <c r="B27" s="61" t="s">
        <v>49</v>
      </c>
      <c r="C27" s="398">
        <v>927</v>
      </c>
      <c r="D27" s="358">
        <v>646</v>
      </c>
      <c r="E27" s="358">
        <v>326</v>
      </c>
      <c r="F27" s="358">
        <v>204</v>
      </c>
      <c r="G27" s="860">
        <v>72</v>
      </c>
      <c r="H27" s="358">
        <f t="shared" si="0"/>
        <v>2175</v>
      </c>
      <c r="J27" s="49"/>
    </row>
    <row r="28" spans="1:10" x14ac:dyDescent="0.2">
      <c r="A28" s="86">
        <v>35</v>
      </c>
      <c r="B28" s="61" t="s">
        <v>91</v>
      </c>
      <c r="C28" s="398">
        <v>697</v>
      </c>
      <c r="D28" s="358">
        <v>361</v>
      </c>
      <c r="E28" s="358">
        <v>183</v>
      </c>
      <c r="F28" s="358">
        <v>132</v>
      </c>
      <c r="G28" s="860">
        <v>69</v>
      </c>
      <c r="H28" s="358">
        <f t="shared" si="0"/>
        <v>1442</v>
      </c>
      <c r="J28" s="49"/>
    </row>
    <row r="29" spans="1:10" x14ac:dyDescent="0.2">
      <c r="A29" s="86">
        <v>36</v>
      </c>
      <c r="B29" s="61" t="s">
        <v>50</v>
      </c>
      <c r="C29" s="398">
        <v>820</v>
      </c>
      <c r="D29" s="358">
        <v>509</v>
      </c>
      <c r="E29" s="358">
        <v>253</v>
      </c>
      <c r="F29" s="358">
        <v>189</v>
      </c>
      <c r="G29" s="860">
        <v>99</v>
      </c>
      <c r="H29" s="358">
        <f t="shared" si="0"/>
        <v>1870</v>
      </c>
      <c r="J29" s="49"/>
    </row>
    <row r="30" spans="1:10" x14ac:dyDescent="0.2">
      <c r="A30" s="86">
        <v>41</v>
      </c>
      <c r="B30" s="61" t="s">
        <v>51</v>
      </c>
      <c r="C30" s="398">
        <v>636</v>
      </c>
      <c r="D30" s="358">
        <v>457</v>
      </c>
      <c r="E30" s="358">
        <v>241</v>
      </c>
      <c r="F30" s="358">
        <v>170</v>
      </c>
      <c r="G30" s="860">
        <v>39</v>
      </c>
      <c r="H30" s="358">
        <f t="shared" si="0"/>
        <v>1543</v>
      </c>
      <c r="J30" s="49"/>
    </row>
    <row r="31" spans="1:10" x14ac:dyDescent="0.2">
      <c r="A31" s="86">
        <v>42</v>
      </c>
      <c r="B31" s="61" t="s">
        <v>52</v>
      </c>
      <c r="C31" s="398">
        <v>566</v>
      </c>
      <c r="D31" s="358">
        <v>536</v>
      </c>
      <c r="E31" s="358">
        <v>260</v>
      </c>
      <c r="F31" s="358">
        <v>170</v>
      </c>
      <c r="G31" s="860">
        <v>49</v>
      </c>
      <c r="H31" s="358">
        <f t="shared" si="0"/>
        <v>1581</v>
      </c>
      <c r="J31" s="49"/>
    </row>
    <row r="32" spans="1:10" x14ac:dyDescent="0.2">
      <c r="A32" s="86">
        <v>43</v>
      </c>
      <c r="B32" s="61" t="s">
        <v>53</v>
      </c>
      <c r="C32" s="398">
        <v>1422</v>
      </c>
      <c r="D32" s="358">
        <v>858</v>
      </c>
      <c r="E32" s="358">
        <v>385</v>
      </c>
      <c r="F32" s="358">
        <v>226</v>
      </c>
      <c r="G32" s="860">
        <v>106</v>
      </c>
      <c r="H32" s="358">
        <f t="shared" si="0"/>
        <v>2997</v>
      </c>
      <c r="J32" s="49"/>
    </row>
    <row r="33" spans="1:10" x14ac:dyDescent="0.2">
      <c r="A33" s="86">
        <v>44</v>
      </c>
      <c r="B33" s="61" t="s">
        <v>54</v>
      </c>
      <c r="C33" s="398">
        <v>608</v>
      </c>
      <c r="D33" s="358">
        <v>535</v>
      </c>
      <c r="E33" s="358">
        <v>249</v>
      </c>
      <c r="F33" s="358">
        <v>195</v>
      </c>
      <c r="G33" s="860">
        <v>118</v>
      </c>
      <c r="H33" s="358">
        <f t="shared" si="0"/>
        <v>1705</v>
      </c>
      <c r="J33" s="49"/>
    </row>
    <row r="34" spans="1:10" x14ac:dyDescent="0.2">
      <c r="A34" s="86">
        <v>45</v>
      </c>
      <c r="B34" s="61" t="s">
        <v>55</v>
      </c>
      <c r="C34" s="398">
        <v>59</v>
      </c>
      <c r="D34" s="358">
        <v>21</v>
      </c>
      <c r="E34" s="358">
        <v>15</v>
      </c>
      <c r="F34" s="358">
        <v>3</v>
      </c>
      <c r="G34" s="860">
        <v>5</v>
      </c>
      <c r="H34" s="358">
        <f t="shared" si="0"/>
        <v>103</v>
      </c>
      <c r="J34" s="49"/>
    </row>
    <row r="35" spans="1:10" x14ac:dyDescent="0.2">
      <c r="A35" s="86">
        <v>46</v>
      </c>
      <c r="B35" s="61" t="s">
        <v>56</v>
      </c>
      <c r="C35" s="398">
        <v>77</v>
      </c>
      <c r="D35" s="358">
        <v>93</v>
      </c>
      <c r="E35" s="358">
        <v>49</v>
      </c>
      <c r="F35" s="358">
        <v>54</v>
      </c>
      <c r="G35" s="860">
        <v>18</v>
      </c>
      <c r="H35" s="358">
        <f t="shared" si="0"/>
        <v>291</v>
      </c>
      <c r="J35" s="49"/>
    </row>
    <row r="36" spans="1:10" x14ac:dyDescent="0.2">
      <c r="A36" s="86">
        <v>47</v>
      </c>
      <c r="B36" s="61" t="s">
        <v>57</v>
      </c>
      <c r="C36" s="398">
        <v>95</v>
      </c>
      <c r="D36" s="358">
        <v>107</v>
      </c>
      <c r="E36" s="358">
        <v>77</v>
      </c>
      <c r="F36" s="358">
        <v>75</v>
      </c>
      <c r="G36" s="860">
        <v>12</v>
      </c>
      <c r="H36" s="358">
        <f t="shared" si="0"/>
        <v>366</v>
      </c>
      <c r="J36" s="49"/>
    </row>
    <row r="37" spans="1:10" x14ac:dyDescent="0.2">
      <c r="A37" s="86">
        <v>48</v>
      </c>
      <c r="B37" s="61" t="s">
        <v>58</v>
      </c>
      <c r="C37" s="398">
        <v>5</v>
      </c>
      <c r="D37" s="358">
        <v>3</v>
      </c>
      <c r="E37" s="358"/>
      <c r="F37" s="358"/>
      <c r="G37" s="860"/>
      <c r="H37" s="358">
        <f t="shared" si="0"/>
        <v>8</v>
      </c>
      <c r="J37" s="49"/>
    </row>
    <row r="38" spans="1:10" x14ac:dyDescent="0.2">
      <c r="A38" s="86">
        <v>51</v>
      </c>
      <c r="B38" s="61" t="s">
        <v>59</v>
      </c>
      <c r="C38" s="398">
        <v>345</v>
      </c>
      <c r="D38" s="358">
        <v>319</v>
      </c>
      <c r="E38" s="358">
        <v>168</v>
      </c>
      <c r="F38" s="358">
        <v>149</v>
      </c>
      <c r="G38" s="860">
        <v>40</v>
      </c>
      <c r="H38" s="358">
        <f t="shared" si="0"/>
        <v>1021</v>
      </c>
      <c r="J38" s="49"/>
    </row>
    <row r="39" spans="1:10" x14ac:dyDescent="0.2">
      <c r="A39" s="86">
        <v>52</v>
      </c>
      <c r="B39" s="61" t="s">
        <v>132</v>
      </c>
      <c r="C39" s="398">
        <v>658</v>
      </c>
      <c r="D39" s="358">
        <v>531</v>
      </c>
      <c r="E39" s="358">
        <v>229</v>
      </c>
      <c r="F39" s="358">
        <v>156</v>
      </c>
      <c r="G39" s="860">
        <v>41</v>
      </c>
      <c r="H39" s="358">
        <f t="shared" si="0"/>
        <v>1615</v>
      </c>
      <c r="J39" s="49"/>
    </row>
    <row r="40" spans="1:10" x14ac:dyDescent="0.2">
      <c r="A40" s="86">
        <v>53</v>
      </c>
      <c r="B40" s="61" t="s">
        <v>60</v>
      </c>
      <c r="C40" s="398">
        <v>188</v>
      </c>
      <c r="D40" s="358">
        <v>259</v>
      </c>
      <c r="E40" s="358">
        <v>144</v>
      </c>
      <c r="F40" s="358">
        <v>134</v>
      </c>
      <c r="G40" s="860">
        <v>44</v>
      </c>
      <c r="H40" s="358">
        <f t="shared" si="0"/>
        <v>769</v>
      </c>
      <c r="J40" s="49"/>
    </row>
    <row r="41" spans="1:10" x14ac:dyDescent="0.2">
      <c r="A41" s="86">
        <v>54</v>
      </c>
      <c r="B41" s="61" t="s">
        <v>135</v>
      </c>
      <c r="C41" s="398">
        <v>76</v>
      </c>
      <c r="D41" s="358">
        <v>84</v>
      </c>
      <c r="E41" s="358">
        <v>45</v>
      </c>
      <c r="F41" s="358">
        <v>41</v>
      </c>
      <c r="G41" s="860">
        <v>14</v>
      </c>
      <c r="H41" s="358">
        <f t="shared" si="0"/>
        <v>260</v>
      </c>
      <c r="J41" s="49"/>
    </row>
    <row r="42" spans="1:10" x14ac:dyDescent="0.2">
      <c r="A42" s="86">
        <v>55</v>
      </c>
      <c r="B42" s="61" t="s">
        <v>166</v>
      </c>
      <c r="C42" s="398">
        <v>604</v>
      </c>
      <c r="D42" s="358">
        <v>395</v>
      </c>
      <c r="E42" s="358">
        <v>219</v>
      </c>
      <c r="F42" s="358">
        <v>158</v>
      </c>
      <c r="G42" s="860">
        <v>35</v>
      </c>
      <c r="H42" s="358">
        <f t="shared" si="0"/>
        <v>1411</v>
      </c>
      <c r="J42" s="49"/>
    </row>
    <row r="43" spans="1:10" x14ac:dyDescent="0.2">
      <c r="A43" s="86">
        <v>61</v>
      </c>
      <c r="B43" s="61" t="s">
        <v>64</v>
      </c>
      <c r="C43" s="398">
        <v>290</v>
      </c>
      <c r="D43" s="358">
        <v>318</v>
      </c>
      <c r="E43" s="358">
        <v>182</v>
      </c>
      <c r="F43" s="358">
        <v>144</v>
      </c>
      <c r="G43" s="860">
        <v>47</v>
      </c>
      <c r="H43" s="358">
        <f t="shared" si="0"/>
        <v>981</v>
      </c>
      <c r="J43" s="49"/>
    </row>
    <row r="44" spans="1:10" x14ac:dyDescent="0.2">
      <c r="A44" s="86">
        <v>62</v>
      </c>
      <c r="B44" s="61" t="s">
        <v>65</v>
      </c>
      <c r="C44" s="398">
        <v>69</v>
      </c>
      <c r="D44" s="358">
        <v>114</v>
      </c>
      <c r="E44" s="358">
        <v>72</v>
      </c>
      <c r="F44" s="358">
        <v>83</v>
      </c>
      <c r="G44" s="860">
        <v>28</v>
      </c>
      <c r="H44" s="358">
        <f t="shared" si="0"/>
        <v>366</v>
      </c>
      <c r="J44" s="49"/>
    </row>
    <row r="45" spans="1:10" x14ac:dyDescent="0.2">
      <c r="A45" s="86">
        <v>63</v>
      </c>
      <c r="B45" s="61" t="s">
        <v>66</v>
      </c>
      <c r="C45" s="398">
        <v>49</v>
      </c>
      <c r="D45" s="358">
        <v>69</v>
      </c>
      <c r="E45" s="358">
        <v>47</v>
      </c>
      <c r="F45" s="358">
        <v>46</v>
      </c>
      <c r="G45" s="860">
        <v>12</v>
      </c>
      <c r="H45" s="358">
        <f t="shared" si="0"/>
        <v>223</v>
      </c>
      <c r="J45" s="49"/>
    </row>
    <row r="46" spans="1:10" x14ac:dyDescent="0.2">
      <c r="A46" s="86">
        <v>64</v>
      </c>
      <c r="B46" s="61" t="s">
        <v>67</v>
      </c>
      <c r="C46" s="398">
        <v>22</v>
      </c>
      <c r="D46" s="358">
        <v>44</v>
      </c>
      <c r="E46" s="358">
        <v>21</v>
      </c>
      <c r="F46" s="358">
        <v>33</v>
      </c>
      <c r="G46" s="860">
        <v>9</v>
      </c>
      <c r="H46" s="358">
        <f t="shared" si="0"/>
        <v>129</v>
      </c>
      <c r="J46" s="49"/>
    </row>
    <row r="47" spans="1:10" x14ac:dyDescent="0.2">
      <c r="A47" s="86">
        <v>65</v>
      </c>
      <c r="B47" s="61" t="s">
        <v>68</v>
      </c>
      <c r="C47" s="398">
        <v>53</v>
      </c>
      <c r="D47" s="358">
        <v>68</v>
      </c>
      <c r="E47" s="358">
        <v>45</v>
      </c>
      <c r="F47" s="358">
        <v>50</v>
      </c>
      <c r="G47" s="860">
        <v>15</v>
      </c>
      <c r="H47" s="358">
        <f t="shared" si="0"/>
        <v>231</v>
      </c>
      <c r="J47" s="49"/>
    </row>
    <row r="48" spans="1:10" x14ac:dyDescent="0.2">
      <c r="A48" s="86">
        <v>66</v>
      </c>
      <c r="B48" s="61" t="s">
        <v>69</v>
      </c>
      <c r="C48" s="398">
        <v>292</v>
      </c>
      <c r="D48" s="358">
        <v>290</v>
      </c>
      <c r="E48" s="358">
        <v>182</v>
      </c>
      <c r="F48" s="358">
        <v>185</v>
      </c>
      <c r="G48" s="860">
        <v>48</v>
      </c>
      <c r="H48" s="358">
        <f t="shared" si="0"/>
        <v>997</v>
      </c>
      <c r="J48" s="49"/>
    </row>
    <row r="49" spans="1:10" x14ac:dyDescent="0.2">
      <c r="A49" s="86">
        <v>71</v>
      </c>
      <c r="B49" s="61" t="s">
        <v>70</v>
      </c>
      <c r="C49" s="398">
        <v>252</v>
      </c>
      <c r="D49" s="358">
        <v>223</v>
      </c>
      <c r="E49" s="358">
        <v>124</v>
      </c>
      <c r="F49" s="358">
        <v>107</v>
      </c>
      <c r="G49" s="860">
        <v>36</v>
      </c>
      <c r="H49" s="358">
        <f t="shared" si="0"/>
        <v>742</v>
      </c>
      <c r="J49" s="49"/>
    </row>
    <row r="50" spans="1:10" x14ac:dyDescent="0.2">
      <c r="A50" s="86">
        <v>72</v>
      </c>
      <c r="B50" s="61" t="s">
        <v>71</v>
      </c>
      <c r="C50" s="398">
        <v>373</v>
      </c>
      <c r="D50" s="358">
        <v>356</v>
      </c>
      <c r="E50" s="358">
        <v>208</v>
      </c>
      <c r="F50" s="358">
        <v>225</v>
      </c>
      <c r="G50" s="860">
        <v>74</v>
      </c>
      <c r="H50" s="358">
        <f t="shared" si="0"/>
        <v>1236</v>
      </c>
      <c r="J50" s="49"/>
    </row>
    <row r="51" spans="1:10" x14ac:dyDescent="0.2">
      <c r="A51" s="86">
        <v>81</v>
      </c>
      <c r="B51" s="61" t="s">
        <v>5</v>
      </c>
      <c r="C51" s="398">
        <v>219</v>
      </c>
      <c r="D51" s="358">
        <v>182</v>
      </c>
      <c r="E51" s="358">
        <v>107</v>
      </c>
      <c r="F51" s="358">
        <v>81</v>
      </c>
      <c r="G51" s="860">
        <v>25</v>
      </c>
      <c r="H51" s="358">
        <f t="shared" si="0"/>
        <v>614</v>
      </c>
      <c r="J51" s="49"/>
    </row>
    <row r="52" spans="1:10" x14ac:dyDescent="0.2">
      <c r="A52" s="86">
        <v>82</v>
      </c>
      <c r="B52" s="61" t="s">
        <v>72</v>
      </c>
      <c r="C52" s="398">
        <v>447</v>
      </c>
      <c r="D52" s="358">
        <v>306</v>
      </c>
      <c r="E52" s="358">
        <v>173</v>
      </c>
      <c r="F52" s="358">
        <v>138</v>
      </c>
      <c r="G52" s="860">
        <v>48</v>
      </c>
      <c r="H52" s="358">
        <f t="shared" si="0"/>
        <v>1112</v>
      </c>
      <c r="J52" s="49"/>
    </row>
    <row r="53" spans="1:10" x14ac:dyDescent="0.2">
      <c r="A53" s="86">
        <v>83</v>
      </c>
      <c r="B53" s="61" t="s">
        <v>73</v>
      </c>
      <c r="C53" s="398">
        <v>285</v>
      </c>
      <c r="D53" s="358">
        <v>238</v>
      </c>
      <c r="E53" s="358">
        <v>114</v>
      </c>
      <c r="F53" s="358">
        <v>91</v>
      </c>
      <c r="G53" s="860">
        <v>20</v>
      </c>
      <c r="H53" s="358">
        <f t="shared" si="0"/>
        <v>748</v>
      </c>
      <c r="J53" s="49"/>
    </row>
    <row r="54" spans="1:10" x14ac:dyDescent="0.2">
      <c r="A54" s="86">
        <v>91</v>
      </c>
      <c r="B54" s="61" t="s">
        <v>74</v>
      </c>
      <c r="C54" s="398">
        <v>247</v>
      </c>
      <c r="D54" s="358">
        <v>170</v>
      </c>
      <c r="E54" s="358">
        <v>104</v>
      </c>
      <c r="F54" s="358">
        <v>82</v>
      </c>
      <c r="G54" s="860">
        <v>29</v>
      </c>
      <c r="H54" s="358">
        <f t="shared" si="0"/>
        <v>632</v>
      </c>
      <c r="J54" s="49"/>
    </row>
    <row r="55" spans="1:10" x14ac:dyDescent="0.2">
      <c r="A55" s="86">
        <v>92</v>
      </c>
      <c r="B55" s="61" t="s">
        <v>75</v>
      </c>
      <c r="C55" s="398">
        <v>12</v>
      </c>
      <c r="D55" s="358">
        <v>1</v>
      </c>
      <c r="E55" s="358">
        <v>2</v>
      </c>
      <c r="F55" s="358">
        <v>1</v>
      </c>
      <c r="G55" s="860"/>
      <c r="H55" s="358">
        <f t="shared" si="0"/>
        <v>16</v>
      </c>
      <c r="J55" s="49"/>
    </row>
    <row r="56" spans="1:10" x14ac:dyDescent="0.2">
      <c r="A56" s="86">
        <v>93</v>
      </c>
      <c r="B56" s="61" t="s">
        <v>76</v>
      </c>
      <c r="C56" s="398">
        <v>219</v>
      </c>
      <c r="D56" s="358">
        <v>211</v>
      </c>
      <c r="E56" s="358">
        <v>115</v>
      </c>
      <c r="F56" s="358">
        <v>98</v>
      </c>
      <c r="G56" s="860">
        <v>37</v>
      </c>
      <c r="H56" s="358">
        <f t="shared" si="0"/>
        <v>680</v>
      </c>
      <c r="J56" s="49"/>
    </row>
    <row r="57" spans="1:10" x14ac:dyDescent="0.2">
      <c r="A57" s="86">
        <v>94</v>
      </c>
      <c r="B57" s="61" t="s">
        <v>77</v>
      </c>
      <c r="C57" s="398">
        <v>300</v>
      </c>
      <c r="D57" s="358">
        <v>336</v>
      </c>
      <c r="E57" s="358">
        <v>169</v>
      </c>
      <c r="F57" s="358">
        <v>124</v>
      </c>
      <c r="G57" s="860">
        <v>44</v>
      </c>
      <c r="H57" s="358">
        <f t="shared" si="0"/>
        <v>973</v>
      </c>
      <c r="J57" s="49"/>
    </row>
    <row r="58" spans="1:10" x14ac:dyDescent="0.2">
      <c r="A58" s="86">
        <v>101</v>
      </c>
      <c r="B58" s="61" t="s">
        <v>78</v>
      </c>
      <c r="C58" s="398">
        <v>404</v>
      </c>
      <c r="D58" s="358">
        <v>389</v>
      </c>
      <c r="E58" s="358">
        <v>264</v>
      </c>
      <c r="F58" s="358">
        <v>233</v>
      </c>
      <c r="G58" s="860">
        <v>46</v>
      </c>
      <c r="H58" s="358">
        <f t="shared" si="0"/>
        <v>1336</v>
      </c>
      <c r="J58" s="49"/>
    </row>
    <row r="59" spans="1:10" x14ac:dyDescent="0.2">
      <c r="A59" s="86">
        <v>102</v>
      </c>
      <c r="B59" s="61" t="s">
        <v>79</v>
      </c>
      <c r="C59" s="398">
        <v>8</v>
      </c>
      <c r="D59" s="358">
        <v>11</v>
      </c>
      <c r="E59" s="358">
        <v>17</v>
      </c>
      <c r="F59" s="358">
        <v>5</v>
      </c>
      <c r="G59" s="860">
        <v>1</v>
      </c>
      <c r="H59" s="358">
        <f t="shared" si="0"/>
        <v>42</v>
      </c>
      <c r="J59" s="49"/>
    </row>
    <row r="60" spans="1:10" x14ac:dyDescent="0.2">
      <c r="A60" s="86">
        <v>103</v>
      </c>
      <c r="B60" s="61" t="s">
        <v>80</v>
      </c>
      <c r="C60" s="398">
        <v>80</v>
      </c>
      <c r="D60" s="358">
        <v>71</v>
      </c>
      <c r="E60" s="358">
        <v>58</v>
      </c>
      <c r="F60" s="358">
        <v>77</v>
      </c>
      <c r="G60" s="860">
        <v>32</v>
      </c>
      <c r="H60" s="358">
        <f t="shared" si="0"/>
        <v>318</v>
      </c>
      <c r="J60" s="49"/>
    </row>
    <row r="61" spans="1:10" x14ac:dyDescent="0.2">
      <c r="A61" s="86">
        <v>105</v>
      </c>
      <c r="B61" s="61" t="s">
        <v>81</v>
      </c>
      <c r="C61" s="398">
        <v>67</v>
      </c>
      <c r="D61" s="358">
        <v>73</v>
      </c>
      <c r="E61" s="358">
        <v>33</v>
      </c>
      <c r="F61" s="358">
        <v>32</v>
      </c>
      <c r="G61" s="860">
        <v>23</v>
      </c>
      <c r="H61" s="358">
        <f t="shared" si="0"/>
        <v>228</v>
      </c>
      <c r="J61" s="49"/>
    </row>
    <row r="62" spans="1:10" x14ac:dyDescent="0.2">
      <c r="A62" s="86">
        <v>106</v>
      </c>
      <c r="B62" s="61" t="s">
        <v>82</v>
      </c>
      <c r="C62" s="398">
        <v>167</v>
      </c>
      <c r="D62" s="358">
        <v>142</v>
      </c>
      <c r="E62" s="358">
        <v>71</v>
      </c>
      <c r="F62" s="358">
        <v>51</v>
      </c>
      <c r="G62" s="860">
        <v>17</v>
      </c>
      <c r="H62" s="358">
        <f t="shared" si="0"/>
        <v>448</v>
      </c>
      <c r="J62" s="49"/>
    </row>
    <row r="63" spans="1:10" x14ac:dyDescent="0.2">
      <c r="A63" s="86">
        <v>107</v>
      </c>
      <c r="B63" s="61" t="s">
        <v>83</v>
      </c>
      <c r="C63" s="398">
        <v>291</v>
      </c>
      <c r="D63" s="358">
        <v>309</v>
      </c>
      <c r="E63" s="358">
        <v>168</v>
      </c>
      <c r="F63" s="358">
        <v>146</v>
      </c>
      <c r="G63" s="860">
        <v>34</v>
      </c>
      <c r="H63" s="358">
        <f t="shared" si="0"/>
        <v>948</v>
      </c>
      <c r="J63" s="49"/>
    </row>
    <row r="64" spans="1:10" x14ac:dyDescent="0.2">
      <c r="A64" s="86">
        <v>108</v>
      </c>
      <c r="B64" s="61" t="s">
        <v>84</v>
      </c>
      <c r="C64" s="398">
        <v>161</v>
      </c>
      <c r="D64" s="358">
        <v>150</v>
      </c>
      <c r="E64" s="358">
        <v>86</v>
      </c>
      <c r="F64" s="358">
        <v>59</v>
      </c>
      <c r="G64" s="860">
        <v>24</v>
      </c>
      <c r="H64" s="358">
        <f t="shared" si="0"/>
        <v>480</v>
      </c>
      <c r="J64" s="49"/>
    </row>
    <row r="65" spans="1:10" x14ac:dyDescent="0.2">
      <c r="A65" s="86">
        <v>109</v>
      </c>
      <c r="B65" s="61" t="s">
        <v>145</v>
      </c>
      <c r="C65" s="398">
        <v>31</v>
      </c>
      <c r="D65" s="358">
        <v>58</v>
      </c>
      <c r="E65" s="358">
        <v>49</v>
      </c>
      <c r="F65" s="358">
        <v>46</v>
      </c>
      <c r="G65" s="860">
        <v>12</v>
      </c>
      <c r="H65" s="358">
        <f t="shared" si="0"/>
        <v>196</v>
      </c>
      <c r="J65" s="49"/>
    </row>
    <row r="66" spans="1:10" x14ac:dyDescent="0.2">
      <c r="A66" s="86">
        <v>111</v>
      </c>
      <c r="B66" s="61" t="s">
        <v>85</v>
      </c>
      <c r="C66" s="398">
        <v>1191</v>
      </c>
      <c r="D66" s="358">
        <v>659</v>
      </c>
      <c r="E66" s="358">
        <v>298</v>
      </c>
      <c r="F66" s="358">
        <v>159</v>
      </c>
      <c r="G66" s="860">
        <v>70</v>
      </c>
      <c r="H66" s="358">
        <f t="shared" si="0"/>
        <v>2377</v>
      </c>
      <c r="J66" s="49"/>
    </row>
    <row r="67" spans="1:10" x14ac:dyDescent="0.2">
      <c r="A67" s="86">
        <v>112</v>
      </c>
      <c r="B67" s="61" t="s">
        <v>86</v>
      </c>
      <c r="C67" s="398">
        <v>1193</v>
      </c>
      <c r="D67" s="358">
        <v>765</v>
      </c>
      <c r="E67" s="358">
        <v>326</v>
      </c>
      <c r="F67" s="358">
        <v>264</v>
      </c>
      <c r="G67" s="860">
        <v>98</v>
      </c>
      <c r="H67" s="358">
        <f t="shared" si="0"/>
        <v>2646</v>
      </c>
      <c r="J67" s="49"/>
    </row>
    <row r="68" spans="1:10" x14ac:dyDescent="0.2">
      <c r="A68" s="86">
        <v>113</v>
      </c>
      <c r="B68" s="61" t="s">
        <v>87</v>
      </c>
      <c r="C68" s="398">
        <v>66</v>
      </c>
      <c r="D68" s="358">
        <v>47</v>
      </c>
      <c r="E68" s="358">
        <v>31</v>
      </c>
      <c r="F68" s="358">
        <v>36</v>
      </c>
      <c r="G68" s="860">
        <v>15</v>
      </c>
      <c r="H68" s="358">
        <f t="shared" si="0"/>
        <v>195</v>
      </c>
      <c r="J68" s="49"/>
    </row>
    <row r="69" spans="1:10" x14ac:dyDescent="0.2">
      <c r="A69" s="86">
        <v>121</v>
      </c>
      <c r="B69" s="61" t="s">
        <v>61</v>
      </c>
      <c r="C69" s="398">
        <v>1714</v>
      </c>
      <c r="D69" s="358">
        <v>904</v>
      </c>
      <c r="E69" s="358">
        <v>393</v>
      </c>
      <c r="F69" s="358">
        <v>243</v>
      </c>
      <c r="G69" s="860">
        <v>66</v>
      </c>
      <c r="H69" s="358">
        <f t="shared" si="0"/>
        <v>3320</v>
      </c>
      <c r="J69" s="49"/>
    </row>
    <row r="70" spans="1:10" x14ac:dyDescent="0.2">
      <c r="A70" s="86">
        <v>122</v>
      </c>
      <c r="B70" s="61" t="s">
        <v>62</v>
      </c>
      <c r="C70" s="398">
        <v>1124</v>
      </c>
      <c r="D70" s="358">
        <v>827</v>
      </c>
      <c r="E70" s="358">
        <v>348</v>
      </c>
      <c r="F70" s="358">
        <v>254</v>
      </c>
      <c r="G70" s="860">
        <v>72</v>
      </c>
      <c r="H70" s="358">
        <f t="shared" si="0"/>
        <v>2625</v>
      </c>
      <c r="J70" s="49"/>
    </row>
    <row r="71" spans="1:10" x14ac:dyDescent="0.2">
      <c r="A71" s="86">
        <v>123</v>
      </c>
      <c r="B71" s="61" t="s">
        <v>63</v>
      </c>
      <c r="C71" s="398">
        <v>410</v>
      </c>
      <c r="D71" s="358">
        <v>357</v>
      </c>
      <c r="E71" s="358">
        <v>190</v>
      </c>
      <c r="F71" s="358">
        <v>144</v>
      </c>
      <c r="G71" s="860">
        <v>54</v>
      </c>
      <c r="H71" s="358">
        <f t="shared" si="0"/>
        <v>1155</v>
      </c>
      <c r="J71" s="49"/>
    </row>
    <row r="72" spans="1:10" x14ac:dyDescent="0.2">
      <c r="A72" s="86"/>
      <c r="B72" s="61"/>
      <c r="C72" s="398"/>
      <c r="D72" s="358"/>
      <c r="E72" s="358"/>
      <c r="F72" s="358"/>
      <c r="G72" s="358"/>
      <c r="H72" s="358"/>
      <c r="J72" s="49"/>
    </row>
    <row r="73" spans="1:10" x14ac:dyDescent="0.2">
      <c r="A73" s="85">
        <v>1</v>
      </c>
      <c r="B73" s="86" t="s">
        <v>2</v>
      </c>
      <c r="C73" s="321">
        <v>4560</v>
      </c>
      <c r="D73" s="312">
        <v>2036</v>
      </c>
      <c r="E73" s="312">
        <v>834</v>
      </c>
      <c r="F73" s="312">
        <v>516</v>
      </c>
      <c r="G73" s="860">
        <v>200</v>
      </c>
      <c r="H73" s="312">
        <f>SUM(C73:G73)</f>
        <v>8146</v>
      </c>
      <c r="J73" s="49"/>
    </row>
    <row r="74" spans="1:10" x14ac:dyDescent="0.2">
      <c r="A74" s="85">
        <v>2</v>
      </c>
      <c r="B74" s="86" t="s">
        <v>6</v>
      </c>
      <c r="C74" s="321">
        <v>3868</v>
      </c>
      <c r="D74" s="312">
        <v>2238</v>
      </c>
      <c r="E74" s="312">
        <v>1127</v>
      </c>
      <c r="F74" s="312">
        <v>807</v>
      </c>
      <c r="G74" s="860">
        <v>441</v>
      </c>
      <c r="H74" s="312">
        <f t="shared" ref="H74:H84" si="1">SUM(C74:G74)</f>
        <v>8481</v>
      </c>
      <c r="J74" s="49"/>
    </row>
    <row r="75" spans="1:10" x14ac:dyDescent="0.2">
      <c r="A75" s="85">
        <v>3</v>
      </c>
      <c r="B75" s="86" t="s">
        <v>10</v>
      </c>
      <c r="C75" s="321">
        <v>4708</v>
      </c>
      <c r="D75" s="312">
        <v>2922</v>
      </c>
      <c r="E75" s="312">
        <v>1367</v>
      </c>
      <c r="F75" s="312">
        <v>951</v>
      </c>
      <c r="G75" s="860">
        <v>419</v>
      </c>
      <c r="H75" s="312">
        <f t="shared" si="1"/>
        <v>10367</v>
      </c>
      <c r="J75" s="49"/>
    </row>
    <row r="76" spans="1:10" x14ac:dyDescent="0.2">
      <c r="A76" s="85">
        <v>4</v>
      </c>
      <c r="B76" s="86" t="s">
        <v>3</v>
      </c>
      <c r="C76" s="321">
        <v>3468</v>
      </c>
      <c r="D76" s="312">
        <v>2610</v>
      </c>
      <c r="E76" s="312">
        <v>1276</v>
      </c>
      <c r="F76" s="312">
        <v>893</v>
      </c>
      <c r="G76" s="860">
        <v>347</v>
      </c>
      <c r="H76" s="312">
        <f t="shared" si="1"/>
        <v>8594</v>
      </c>
      <c r="J76" s="49"/>
    </row>
    <row r="77" spans="1:10" x14ac:dyDescent="0.2">
      <c r="A77" s="85">
        <v>5</v>
      </c>
      <c r="B77" s="86" t="s">
        <v>7</v>
      </c>
      <c r="C77" s="321">
        <v>1871</v>
      </c>
      <c r="D77" s="312">
        <v>1588</v>
      </c>
      <c r="E77" s="312">
        <v>805</v>
      </c>
      <c r="F77" s="312">
        <v>638</v>
      </c>
      <c r="G77" s="860">
        <v>174</v>
      </c>
      <c r="H77" s="312">
        <f t="shared" si="1"/>
        <v>5076</v>
      </c>
      <c r="J77" s="49"/>
    </row>
    <row r="78" spans="1:10" x14ac:dyDescent="0.2">
      <c r="A78" s="85">
        <v>6</v>
      </c>
      <c r="B78" s="86" t="s">
        <v>11</v>
      </c>
      <c r="C78" s="321">
        <v>775</v>
      </c>
      <c r="D78" s="312">
        <v>903</v>
      </c>
      <c r="E78" s="312">
        <v>549</v>
      </c>
      <c r="F78" s="312">
        <v>541</v>
      </c>
      <c r="G78" s="860">
        <v>159</v>
      </c>
      <c r="H78" s="312">
        <f t="shared" si="1"/>
        <v>2927</v>
      </c>
      <c r="J78" s="49"/>
    </row>
    <row r="79" spans="1:10" x14ac:dyDescent="0.2">
      <c r="A79" s="85">
        <v>7</v>
      </c>
      <c r="B79" s="86" t="s">
        <v>4</v>
      </c>
      <c r="C79" s="321">
        <v>625</v>
      </c>
      <c r="D79" s="312">
        <v>579</v>
      </c>
      <c r="E79" s="312">
        <v>332</v>
      </c>
      <c r="F79" s="312">
        <v>332</v>
      </c>
      <c r="G79" s="860">
        <v>110</v>
      </c>
      <c r="H79" s="312">
        <f t="shared" si="1"/>
        <v>1978</v>
      </c>
      <c r="J79" s="49"/>
    </row>
    <row r="80" spans="1:10" x14ac:dyDescent="0.2">
      <c r="A80" s="85">
        <v>8</v>
      </c>
      <c r="B80" s="86" t="s">
        <v>5</v>
      </c>
      <c r="C80" s="321">
        <v>951</v>
      </c>
      <c r="D80" s="312">
        <v>726</v>
      </c>
      <c r="E80" s="312">
        <v>394</v>
      </c>
      <c r="F80" s="312">
        <v>310</v>
      </c>
      <c r="G80" s="860">
        <v>93</v>
      </c>
      <c r="H80" s="312">
        <f t="shared" si="1"/>
        <v>2474</v>
      </c>
      <c r="J80" s="49"/>
    </row>
    <row r="81" spans="1:10" x14ac:dyDescent="0.2">
      <c r="A81" s="85">
        <v>9</v>
      </c>
      <c r="B81" s="86" t="s">
        <v>8</v>
      </c>
      <c r="C81" s="321">
        <v>778</v>
      </c>
      <c r="D81" s="312">
        <v>718</v>
      </c>
      <c r="E81" s="312">
        <v>390</v>
      </c>
      <c r="F81" s="312">
        <v>305</v>
      </c>
      <c r="G81" s="860">
        <v>110</v>
      </c>
      <c r="H81" s="312">
        <f t="shared" si="1"/>
        <v>2301</v>
      </c>
      <c r="J81" s="49"/>
    </row>
    <row r="82" spans="1:10" x14ac:dyDescent="0.2">
      <c r="A82" s="85">
        <v>10</v>
      </c>
      <c r="B82" s="86" t="s">
        <v>9</v>
      </c>
      <c r="C82" s="321">
        <v>1209</v>
      </c>
      <c r="D82" s="312">
        <v>1203</v>
      </c>
      <c r="E82" s="312">
        <v>746</v>
      </c>
      <c r="F82" s="312">
        <v>649</v>
      </c>
      <c r="G82" s="860">
        <v>189</v>
      </c>
      <c r="H82" s="312">
        <f t="shared" si="1"/>
        <v>3996</v>
      </c>
      <c r="J82" s="49"/>
    </row>
    <row r="83" spans="1:10" x14ac:dyDescent="0.2">
      <c r="A83" s="85">
        <v>11</v>
      </c>
      <c r="B83" s="86" t="s">
        <v>175</v>
      </c>
      <c r="C83" s="321">
        <v>2450</v>
      </c>
      <c r="D83" s="312">
        <v>1471</v>
      </c>
      <c r="E83" s="312">
        <v>655</v>
      </c>
      <c r="F83" s="312">
        <v>459</v>
      </c>
      <c r="G83" s="860">
        <v>183</v>
      </c>
      <c r="H83" s="312">
        <f t="shared" si="1"/>
        <v>5218</v>
      </c>
      <c r="J83" s="49"/>
    </row>
    <row r="84" spans="1:10" x14ac:dyDescent="0.2">
      <c r="A84" s="85">
        <v>12</v>
      </c>
      <c r="B84" s="86" t="s">
        <v>165</v>
      </c>
      <c r="C84" s="321">
        <v>3248</v>
      </c>
      <c r="D84" s="312">
        <v>2088</v>
      </c>
      <c r="E84" s="312">
        <v>931</v>
      </c>
      <c r="F84" s="312">
        <v>641</v>
      </c>
      <c r="G84" s="860">
        <v>192</v>
      </c>
      <c r="H84" s="312">
        <f t="shared" si="1"/>
        <v>7100</v>
      </c>
      <c r="J84" s="49"/>
    </row>
    <row r="85" spans="1:10" x14ac:dyDescent="0.2">
      <c r="A85" s="85"/>
      <c r="B85" s="86"/>
      <c r="C85" s="312"/>
      <c r="D85" s="312"/>
      <c r="E85" s="312"/>
      <c r="F85" s="312"/>
      <c r="G85" s="312"/>
      <c r="H85" s="358"/>
      <c r="J85" s="49"/>
    </row>
    <row r="86" spans="1:10" x14ac:dyDescent="0.2">
      <c r="A86" s="86"/>
      <c r="B86" s="359" t="s">
        <v>20</v>
      </c>
      <c r="C86" s="318">
        <f>SUM(C73:C84)</f>
        <v>28511</v>
      </c>
      <c r="D86" s="318">
        <f t="shared" ref="D86:H86" si="2">SUM(D73:D84)</f>
        <v>19082</v>
      </c>
      <c r="E86" s="318">
        <f t="shared" si="2"/>
        <v>9406</v>
      </c>
      <c r="F86" s="318">
        <f t="shared" si="2"/>
        <v>7042</v>
      </c>
      <c r="G86" s="748">
        <f t="shared" si="2"/>
        <v>2617</v>
      </c>
      <c r="H86" s="318">
        <f t="shared" si="2"/>
        <v>66658</v>
      </c>
      <c r="J86" s="49"/>
    </row>
    <row r="87" spans="1:10" x14ac:dyDescent="0.2">
      <c r="A87" s="360"/>
      <c r="B87" s="360"/>
      <c r="C87" s="360"/>
      <c r="D87" s="360"/>
      <c r="E87" s="360"/>
      <c r="F87" s="360"/>
      <c r="G87" s="360"/>
      <c r="H87" s="360"/>
    </row>
    <row r="88" spans="1:10" x14ac:dyDescent="0.2">
      <c r="A88" s="352"/>
      <c r="B88" s="352"/>
      <c r="C88" s="352"/>
      <c r="D88" s="352"/>
      <c r="E88" s="352"/>
      <c r="F88" s="352"/>
      <c r="G88" s="352"/>
      <c r="H88" s="352"/>
    </row>
    <row r="89" spans="1:10" x14ac:dyDescent="0.2">
      <c r="A89" s="313" t="s">
        <v>219</v>
      </c>
      <c r="B89" s="311"/>
      <c r="C89" s="303"/>
      <c r="D89" s="303"/>
      <c r="E89" s="303"/>
      <c r="F89" s="303"/>
      <c r="G89" s="303"/>
      <c r="H89" s="314" t="s">
        <v>250</v>
      </c>
    </row>
    <row r="90" spans="1:10" x14ac:dyDescent="0.2">
      <c r="A90" s="352"/>
      <c r="B90" s="352"/>
      <c r="C90" s="352"/>
      <c r="D90" s="352"/>
      <c r="E90" s="352"/>
      <c r="F90" s="352"/>
      <c r="G90" s="352"/>
      <c r="H90" s="352"/>
    </row>
    <row r="91" spans="1:10" x14ac:dyDescent="0.2">
      <c r="A91" s="355"/>
      <c r="B91" s="355"/>
      <c r="C91" s="355"/>
      <c r="D91" s="355"/>
      <c r="E91" s="355"/>
      <c r="F91" s="355"/>
      <c r="G91" s="355"/>
      <c r="H91" s="355"/>
    </row>
    <row r="92" spans="1:10" x14ac:dyDescent="0.2">
      <c r="A92" s="355"/>
      <c r="B92" s="355"/>
      <c r="C92" s="355"/>
      <c r="D92" s="355"/>
      <c r="E92" s="355"/>
      <c r="F92" s="355"/>
      <c r="G92" s="355"/>
      <c r="H92" s="355"/>
    </row>
    <row r="93" spans="1:10" x14ac:dyDescent="0.2">
      <c r="A93" s="355"/>
      <c r="B93" s="355"/>
      <c r="C93" s="355"/>
      <c r="D93" s="355"/>
      <c r="E93" s="355"/>
      <c r="F93" s="355"/>
      <c r="G93" s="355"/>
      <c r="H93" s="355"/>
    </row>
    <row r="94" spans="1:10" x14ac:dyDescent="0.2">
      <c r="A94" s="355"/>
      <c r="B94" s="355"/>
      <c r="C94" s="355"/>
      <c r="D94" s="355"/>
      <c r="E94" s="355"/>
      <c r="F94" s="355"/>
      <c r="G94" s="355"/>
      <c r="H94" s="355"/>
    </row>
    <row r="95" spans="1:10" x14ac:dyDescent="0.2">
      <c r="A95" s="355"/>
      <c r="B95" s="355"/>
      <c r="C95" s="355"/>
      <c r="D95" s="355"/>
      <c r="E95" s="355"/>
      <c r="F95" s="355"/>
      <c r="G95" s="355"/>
      <c r="H95" s="355"/>
    </row>
    <row r="96" spans="1:10" x14ac:dyDescent="0.2">
      <c r="A96" s="355"/>
      <c r="B96" s="355"/>
      <c r="C96" s="355"/>
      <c r="D96" s="355"/>
      <c r="E96" s="355"/>
      <c r="F96" s="355"/>
      <c r="G96" s="355"/>
      <c r="H96" s="355"/>
    </row>
    <row r="97" spans="1:8" x14ac:dyDescent="0.2">
      <c r="A97" s="355"/>
      <c r="B97" s="355"/>
      <c r="C97" s="355"/>
      <c r="D97" s="355"/>
      <c r="E97" s="355"/>
      <c r="F97" s="355"/>
      <c r="G97" s="355"/>
      <c r="H97" s="355"/>
    </row>
    <row r="98" spans="1:8" x14ac:dyDescent="0.2">
      <c r="A98" s="355"/>
      <c r="B98" s="355"/>
      <c r="C98" s="355"/>
      <c r="D98" s="355"/>
      <c r="E98" s="355"/>
      <c r="F98" s="355"/>
      <c r="G98" s="355"/>
      <c r="H98" s="355"/>
    </row>
    <row r="99" spans="1:8" x14ac:dyDescent="0.2">
      <c r="A99" s="355"/>
      <c r="B99" s="355"/>
      <c r="C99" s="355"/>
      <c r="D99" s="355"/>
      <c r="E99" s="355"/>
      <c r="F99" s="355"/>
      <c r="G99" s="355"/>
      <c r="H99" s="355"/>
    </row>
    <row r="100" spans="1:8" x14ac:dyDescent="0.2">
      <c r="A100" s="355"/>
      <c r="B100" s="355"/>
      <c r="C100" s="355"/>
      <c r="D100" s="355"/>
      <c r="E100" s="355"/>
      <c r="F100" s="355"/>
      <c r="G100" s="355"/>
      <c r="H100" s="355"/>
    </row>
    <row r="101" spans="1:8" x14ac:dyDescent="0.2">
      <c r="A101" s="355"/>
      <c r="B101" s="355"/>
      <c r="C101" s="355"/>
      <c r="D101" s="355"/>
      <c r="E101" s="355"/>
      <c r="F101" s="355"/>
      <c r="G101" s="355"/>
      <c r="H101" s="355"/>
    </row>
    <row r="102" spans="1:8" x14ac:dyDescent="0.2">
      <c r="A102" s="355"/>
      <c r="B102" s="355"/>
      <c r="C102" s="355"/>
      <c r="D102" s="355"/>
      <c r="E102" s="355"/>
      <c r="F102" s="355"/>
      <c r="G102" s="355"/>
      <c r="H102" s="355"/>
    </row>
    <row r="103" spans="1:8" x14ac:dyDescent="0.2">
      <c r="A103" s="355"/>
      <c r="B103" s="355"/>
      <c r="C103" s="355"/>
      <c r="D103" s="355"/>
      <c r="E103" s="355"/>
      <c r="F103" s="355"/>
      <c r="G103" s="355"/>
      <c r="H103" s="355"/>
    </row>
    <row r="104" spans="1:8" x14ac:dyDescent="0.2">
      <c r="A104" s="355"/>
      <c r="B104" s="355"/>
      <c r="C104" s="355"/>
      <c r="D104" s="355"/>
      <c r="E104" s="355"/>
      <c r="F104" s="355"/>
      <c r="G104" s="355"/>
      <c r="H104" s="355"/>
    </row>
    <row r="105" spans="1:8" x14ac:dyDescent="0.2">
      <c r="A105" s="355"/>
      <c r="B105" s="355"/>
      <c r="C105" s="355"/>
      <c r="D105" s="355"/>
      <c r="E105" s="355"/>
      <c r="F105" s="355"/>
      <c r="G105" s="355"/>
      <c r="H105" s="355"/>
    </row>
    <row r="106" spans="1:8" x14ac:dyDescent="0.2">
      <c r="A106" s="355"/>
      <c r="B106" s="355"/>
      <c r="C106" s="355"/>
      <c r="D106" s="355"/>
      <c r="E106" s="355"/>
      <c r="F106" s="355"/>
      <c r="G106" s="355"/>
      <c r="H106" s="355"/>
    </row>
  </sheetData>
  <hyperlinks>
    <hyperlink ref="H1" location="INHALT!A1" display="INHALT!A1" xr:uid="{161E6B80-E068-41CC-BE11-9CE0AEC9E5ED}"/>
  </hyperlinks>
  <printOptions horizontalCentered="1"/>
  <pageMargins left="0.59055118110236227" right="0.39370078740157483" top="0.59055118110236227" bottom="0.59055118110236227" header="0.31496062992125984" footer="0.31496062992125984"/>
  <pageSetup paperSize="9" scale="95" firstPageNumber="90" fitToWidth="2" fitToHeight="2" orientation="portrait" useFirstPageNumber="1" r:id="rId1"/>
  <headerFooter>
    <oddFooter>&amp;CSeite &amp;P</oddFooter>
  </headerFooter>
  <rowBreaks count="1" manualBreakCount="1">
    <brk id="50" max="7"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7" tint="0.39997558519241921"/>
  </sheetPr>
  <dimension ref="A1:H100"/>
  <sheetViews>
    <sheetView zoomScale="85" zoomScaleNormal="85" workbookViewId="0">
      <pane xSplit="2" ySplit="8" topLeftCell="C9" activePane="bottomRight" state="frozen"/>
      <selection activeCell="A80" sqref="A80:XFD80"/>
      <selection pane="topRight" activeCell="A80" sqref="A80:XFD80"/>
      <selection pane="bottomLeft" activeCell="A80" sqref="A80:XFD80"/>
      <selection pane="bottomRight" activeCell="F1" sqref="F1"/>
    </sheetView>
  </sheetViews>
  <sheetFormatPr baseColWidth="10" defaultColWidth="11.42578125" defaultRowHeight="12.75" x14ac:dyDescent="0.2"/>
  <cols>
    <col min="1" max="1" width="5.85546875" style="47" customWidth="1"/>
    <col min="2" max="2" width="22.5703125" style="47" bestFit="1" customWidth="1"/>
    <col min="3" max="6" width="13.7109375" style="47" customWidth="1"/>
    <col min="7" max="16384" width="11.42578125" style="47"/>
  </cols>
  <sheetData>
    <row r="1" spans="1:8" ht="12.6" customHeight="1" x14ac:dyDescent="0.2">
      <c r="A1" s="352"/>
      <c r="B1" s="352"/>
      <c r="C1" s="352"/>
      <c r="D1" s="352"/>
      <c r="E1" s="352"/>
      <c r="F1" s="1070" t="str">
        <f>HYPERLINK("[Kleinräumige Statistik Daten Prototyp.xlsx]INHALT!A1","zum Inhaltsverzeichnis")</f>
        <v>zum Inhaltsverzeichnis</v>
      </c>
    </row>
    <row r="2" spans="1:8" ht="15.75" x14ac:dyDescent="0.25">
      <c r="A2" s="302" t="s">
        <v>488</v>
      </c>
      <c r="B2" s="311"/>
      <c r="C2" s="303"/>
      <c r="D2" s="303"/>
      <c r="E2" s="303"/>
      <c r="F2" s="303"/>
    </row>
    <row r="3" spans="1:8" x14ac:dyDescent="0.2">
      <c r="A3" s="331" t="s">
        <v>246</v>
      </c>
      <c r="B3" s="311"/>
      <c r="C3" s="303"/>
      <c r="D3" s="303"/>
      <c r="E3" s="303"/>
      <c r="F3" s="303"/>
    </row>
    <row r="4" spans="1:8" ht="12.6" customHeight="1" x14ac:dyDescent="0.2">
      <c r="A4" s="331"/>
      <c r="B4" s="311"/>
      <c r="C4" s="303"/>
      <c r="D4" s="303"/>
      <c r="E4" s="303"/>
      <c r="F4" s="303"/>
    </row>
    <row r="5" spans="1:8" ht="15" x14ac:dyDescent="0.25">
      <c r="A5" s="369" t="s">
        <v>202</v>
      </c>
      <c r="B5" s="372" t="s">
        <v>170</v>
      </c>
      <c r="C5" s="353" t="s">
        <v>254</v>
      </c>
      <c r="D5" s="354"/>
      <c r="E5" s="354"/>
      <c r="F5" s="354"/>
    </row>
    <row r="6" spans="1:8" ht="15.75" customHeight="1" x14ac:dyDescent="0.25">
      <c r="A6" s="370" t="s">
        <v>203</v>
      </c>
      <c r="B6" s="306" t="s">
        <v>172</v>
      </c>
      <c r="C6" s="353" t="s">
        <v>210</v>
      </c>
      <c r="D6" s="351"/>
      <c r="E6" s="351"/>
      <c r="F6" s="351"/>
    </row>
    <row r="7" spans="1:8" ht="44.45" customHeight="1" x14ac:dyDescent="0.2">
      <c r="A7" s="371"/>
      <c r="B7" s="373"/>
      <c r="C7" s="374" t="s">
        <v>197</v>
      </c>
      <c r="D7" s="374" t="s">
        <v>198</v>
      </c>
      <c r="E7" s="375" t="s">
        <v>339</v>
      </c>
      <c r="F7" s="511" t="s">
        <v>177</v>
      </c>
    </row>
    <row r="8" spans="1:8" x14ac:dyDescent="0.2">
      <c r="A8" s="365"/>
      <c r="B8" s="310"/>
      <c r="C8" s="362" t="s">
        <v>224</v>
      </c>
      <c r="D8" s="328" t="s">
        <v>224</v>
      </c>
      <c r="E8" s="328" t="s">
        <v>224</v>
      </c>
      <c r="F8" s="329" t="s">
        <v>224</v>
      </c>
    </row>
    <row r="9" spans="1:8" ht="12" customHeight="1" x14ac:dyDescent="0.2">
      <c r="A9" s="368"/>
      <c r="B9" s="368"/>
      <c r="C9" s="368"/>
      <c r="D9" s="368"/>
      <c r="E9" s="368"/>
      <c r="F9" s="368"/>
    </row>
    <row r="10" spans="1:8" x14ac:dyDescent="0.2">
      <c r="A10" s="86">
        <v>10</v>
      </c>
      <c r="B10" s="61" t="s">
        <v>37</v>
      </c>
      <c r="C10" s="398">
        <v>17</v>
      </c>
      <c r="D10" s="358">
        <v>16</v>
      </c>
      <c r="E10" s="358">
        <v>2</v>
      </c>
      <c r="F10" s="398">
        <f>SUM(C10:E10)</f>
        <v>35</v>
      </c>
      <c r="H10" s="49"/>
    </row>
    <row r="11" spans="1:8" x14ac:dyDescent="0.2">
      <c r="A11" s="86">
        <v>11</v>
      </c>
      <c r="B11" s="61" t="s">
        <v>38</v>
      </c>
      <c r="C11" s="398">
        <v>39</v>
      </c>
      <c r="D11" s="358">
        <v>20</v>
      </c>
      <c r="E11" s="358">
        <v>8</v>
      </c>
      <c r="F11" s="398">
        <f t="shared" ref="F11:F74" si="0">SUM(C11:E11)</f>
        <v>67</v>
      </c>
      <c r="H11" s="49"/>
    </row>
    <row r="12" spans="1:8" x14ac:dyDescent="0.2">
      <c r="A12" s="86">
        <v>12</v>
      </c>
      <c r="B12" s="61" t="s">
        <v>90</v>
      </c>
      <c r="C12" s="398">
        <v>123</v>
      </c>
      <c r="D12" s="358">
        <v>45</v>
      </c>
      <c r="E12" s="358">
        <v>16</v>
      </c>
      <c r="F12" s="398">
        <f t="shared" si="0"/>
        <v>184</v>
      </c>
      <c r="H12" s="49"/>
    </row>
    <row r="13" spans="1:8" x14ac:dyDescent="0.2">
      <c r="A13" s="86">
        <v>13</v>
      </c>
      <c r="B13" s="61" t="s">
        <v>39</v>
      </c>
      <c r="C13" s="398">
        <v>15</v>
      </c>
      <c r="D13" s="358">
        <v>8</v>
      </c>
      <c r="E13" s="358">
        <v>2</v>
      </c>
      <c r="F13" s="398">
        <f t="shared" si="0"/>
        <v>25</v>
      </c>
      <c r="H13" s="49"/>
    </row>
    <row r="14" spans="1:8" x14ac:dyDescent="0.2">
      <c r="A14" s="86">
        <v>14</v>
      </c>
      <c r="B14" s="61" t="s">
        <v>40</v>
      </c>
      <c r="C14" s="398">
        <v>118</v>
      </c>
      <c r="D14" s="358">
        <v>36</v>
      </c>
      <c r="E14" s="358">
        <v>8</v>
      </c>
      <c r="F14" s="398">
        <f t="shared" si="0"/>
        <v>162</v>
      </c>
      <c r="H14" s="49"/>
    </row>
    <row r="15" spans="1:8" x14ac:dyDescent="0.2">
      <c r="A15" s="86">
        <v>15</v>
      </c>
      <c r="B15" s="61" t="s">
        <v>41</v>
      </c>
      <c r="C15" s="398">
        <v>57</v>
      </c>
      <c r="D15" s="358">
        <v>49</v>
      </c>
      <c r="E15" s="358">
        <v>14</v>
      </c>
      <c r="F15" s="398">
        <f t="shared" si="0"/>
        <v>120</v>
      </c>
      <c r="H15" s="49"/>
    </row>
    <row r="16" spans="1:8" x14ac:dyDescent="0.2">
      <c r="A16" s="86">
        <v>16</v>
      </c>
      <c r="B16" s="61" t="s">
        <v>99</v>
      </c>
      <c r="C16" s="398">
        <v>135</v>
      </c>
      <c r="D16" s="358">
        <v>95</v>
      </c>
      <c r="E16" s="358">
        <v>32</v>
      </c>
      <c r="F16" s="398">
        <f t="shared" si="0"/>
        <v>262</v>
      </c>
      <c r="H16" s="49"/>
    </row>
    <row r="17" spans="1:8" x14ac:dyDescent="0.2">
      <c r="A17" s="86">
        <v>17</v>
      </c>
      <c r="B17" s="61" t="s">
        <v>42</v>
      </c>
      <c r="C17" s="398">
        <v>181</v>
      </c>
      <c r="D17" s="358">
        <v>126</v>
      </c>
      <c r="E17" s="358">
        <v>44</v>
      </c>
      <c r="F17" s="398">
        <f t="shared" si="0"/>
        <v>351</v>
      </c>
      <c r="H17" s="49"/>
    </row>
    <row r="18" spans="1:8" x14ac:dyDescent="0.2">
      <c r="A18" s="86">
        <v>21</v>
      </c>
      <c r="B18" s="61" t="s">
        <v>43</v>
      </c>
      <c r="C18" s="398">
        <v>98</v>
      </c>
      <c r="D18" s="358">
        <v>55</v>
      </c>
      <c r="E18" s="358">
        <v>12</v>
      </c>
      <c r="F18" s="398">
        <f t="shared" si="0"/>
        <v>165</v>
      </c>
      <c r="H18" s="49"/>
    </row>
    <row r="19" spans="1:8" x14ac:dyDescent="0.2">
      <c r="A19" s="86">
        <v>22</v>
      </c>
      <c r="B19" s="61" t="s">
        <v>44</v>
      </c>
      <c r="C19" s="398">
        <v>82</v>
      </c>
      <c r="D19" s="358">
        <v>54</v>
      </c>
      <c r="E19" s="358">
        <v>25</v>
      </c>
      <c r="F19" s="398">
        <f t="shared" si="0"/>
        <v>161</v>
      </c>
      <c r="H19" s="49"/>
    </row>
    <row r="20" spans="1:8" x14ac:dyDescent="0.2">
      <c r="A20" s="86">
        <v>23</v>
      </c>
      <c r="B20" s="61" t="s">
        <v>45</v>
      </c>
      <c r="C20" s="398">
        <v>155</v>
      </c>
      <c r="D20" s="358">
        <v>148</v>
      </c>
      <c r="E20" s="358">
        <v>54</v>
      </c>
      <c r="F20" s="398">
        <f t="shared" si="0"/>
        <v>357</v>
      </c>
      <c r="H20" s="49"/>
    </row>
    <row r="21" spans="1:8" x14ac:dyDescent="0.2">
      <c r="A21" s="86">
        <v>24</v>
      </c>
      <c r="B21" s="61" t="s">
        <v>46</v>
      </c>
      <c r="C21" s="398">
        <v>369</v>
      </c>
      <c r="D21" s="358">
        <v>247</v>
      </c>
      <c r="E21" s="358">
        <v>100</v>
      </c>
      <c r="F21" s="398">
        <f t="shared" si="0"/>
        <v>716</v>
      </c>
      <c r="H21" s="49"/>
    </row>
    <row r="22" spans="1:8" x14ac:dyDescent="0.2">
      <c r="A22" s="86">
        <v>25</v>
      </c>
      <c r="B22" s="61" t="s">
        <v>180</v>
      </c>
      <c r="C22" s="398">
        <v>96</v>
      </c>
      <c r="D22" s="358">
        <v>67</v>
      </c>
      <c r="E22" s="358">
        <v>32</v>
      </c>
      <c r="F22" s="398">
        <f t="shared" si="0"/>
        <v>195</v>
      </c>
      <c r="H22" s="49"/>
    </row>
    <row r="23" spans="1:8" x14ac:dyDescent="0.2">
      <c r="A23" s="86">
        <v>26</v>
      </c>
      <c r="B23" s="61" t="s">
        <v>164</v>
      </c>
      <c r="C23" s="398">
        <v>118</v>
      </c>
      <c r="D23" s="358">
        <v>87</v>
      </c>
      <c r="E23" s="358">
        <v>44</v>
      </c>
      <c r="F23" s="398">
        <f t="shared" si="0"/>
        <v>249</v>
      </c>
      <c r="H23" s="49"/>
    </row>
    <row r="24" spans="1:8" x14ac:dyDescent="0.2">
      <c r="A24" s="86">
        <v>31</v>
      </c>
      <c r="B24" s="61" t="s">
        <v>47</v>
      </c>
      <c r="C24" s="398">
        <v>202</v>
      </c>
      <c r="D24" s="358">
        <v>128</v>
      </c>
      <c r="E24" s="358">
        <v>57</v>
      </c>
      <c r="F24" s="398">
        <f t="shared" si="0"/>
        <v>387</v>
      </c>
      <c r="H24" s="49"/>
    </row>
    <row r="25" spans="1:8" x14ac:dyDescent="0.2">
      <c r="A25" s="86">
        <v>32</v>
      </c>
      <c r="B25" s="61" t="s">
        <v>48</v>
      </c>
      <c r="C25" s="398">
        <v>304</v>
      </c>
      <c r="D25" s="358">
        <v>193</v>
      </c>
      <c r="E25" s="358">
        <v>51</v>
      </c>
      <c r="F25" s="398">
        <f t="shared" si="0"/>
        <v>548</v>
      </c>
      <c r="H25" s="49"/>
    </row>
    <row r="26" spans="1:8" x14ac:dyDescent="0.2">
      <c r="A26" s="86">
        <v>33</v>
      </c>
      <c r="B26" s="61" t="s">
        <v>181</v>
      </c>
      <c r="C26" s="398">
        <v>5</v>
      </c>
      <c r="D26" s="358">
        <v>4</v>
      </c>
      <c r="E26" s="358"/>
      <c r="F26" s="398">
        <f t="shared" si="0"/>
        <v>9</v>
      </c>
      <c r="H26" s="49"/>
    </row>
    <row r="27" spans="1:8" x14ac:dyDescent="0.2">
      <c r="A27" s="86">
        <v>34</v>
      </c>
      <c r="B27" s="61" t="s">
        <v>49</v>
      </c>
      <c r="C27" s="398">
        <v>223</v>
      </c>
      <c r="D27" s="358">
        <v>154</v>
      </c>
      <c r="E27" s="358">
        <v>33</v>
      </c>
      <c r="F27" s="398">
        <f t="shared" si="0"/>
        <v>410</v>
      </c>
      <c r="H27" s="49"/>
    </row>
    <row r="28" spans="1:8" x14ac:dyDescent="0.2">
      <c r="A28" s="86">
        <v>35</v>
      </c>
      <c r="B28" s="61" t="s">
        <v>91</v>
      </c>
      <c r="C28" s="398">
        <v>171</v>
      </c>
      <c r="D28" s="358">
        <v>94</v>
      </c>
      <c r="E28" s="358">
        <v>45</v>
      </c>
      <c r="F28" s="398">
        <f t="shared" si="0"/>
        <v>310</v>
      </c>
      <c r="H28" s="49"/>
    </row>
    <row r="29" spans="1:8" x14ac:dyDescent="0.2">
      <c r="A29" s="86">
        <v>36</v>
      </c>
      <c r="B29" s="61" t="s">
        <v>50</v>
      </c>
      <c r="C29" s="398">
        <v>243</v>
      </c>
      <c r="D29" s="358">
        <v>138</v>
      </c>
      <c r="E29" s="358">
        <v>59</v>
      </c>
      <c r="F29" s="398">
        <f t="shared" si="0"/>
        <v>440</v>
      </c>
      <c r="H29" s="49"/>
    </row>
    <row r="30" spans="1:8" x14ac:dyDescent="0.2">
      <c r="A30" s="86">
        <v>41</v>
      </c>
      <c r="B30" s="61" t="s">
        <v>51</v>
      </c>
      <c r="C30" s="398">
        <v>172</v>
      </c>
      <c r="D30" s="358">
        <v>139</v>
      </c>
      <c r="E30" s="358">
        <v>20</v>
      </c>
      <c r="F30" s="398">
        <f t="shared" si="0"/>
        <v>331</v>
      </c>
      <c r="H30" s="49"/>
    </row>
    <row r="31" spans="1:8" x14ac:dyDescent="0.2">
      <c r="A31" s="86">
        <v>42</v>
      </c>
      <c r="B31" s="61" t="s">
        <v>52</v>
      </c>
      <c r="C31" s="398">
        <v>167</v>
      </c>
      <c r="D31" s="358">
        <v>134</v>
      </c>
      <c r="E31" s="358">
        <v>31</v>
      </c>
      <c r="F31" s="398">
        <f t="shared" si="0"/>
        <v>332</v>
      </c>
      <c r="H31" s="49"/>
    </row>
    <row r="32" spans="1:8" x14ac:dyDescent="0.2">
      <c r="A32" s="86">
        <v>43</v>
      </c>
      <c r="B32" s="61" t="s">
        <v>53</v>
      </c>
      <c r="C32" s="398">
        <v>326</v>
      </c>
      <c r="D32" s="358">
        <v>189</v>
      </c>
      <c r="E32" s="358">
        <v>65</v>
      </c>
      <c r="F32" s="398">
        <f t="shared" si="0"/>
        <v>580</v>
      </c>
      <c r="H32" s="49"/>
    </row>
    <row r="33" spans="1:8" x14ac:dyDescent="0.2">
      <c r="A33" s="86">
        <v>44</v>
      </c>
      <c r="B33" s="61" t="s">
        <v>54</v>
      </c>
      <c r="C33" s="398">
        <v>210</v>
      </c>
      <c r="D33" s="358">
        <v>185</v>
      </c>
      <c r="E33" s="358">
        <v>67</v>
      </c>
      <c r="F33" s="398">
        <f t="shared" si="0"/>
        <v>462</v>
      </c>
      <c r="H33" s="49"/>
    </row>
    <row r="34" spans="1:8" x14ac:dyDescent="0.2">
      <c r="A34" s="86">
        <v>45</v>
      </c>
      <c r="B34" s="61" t="s">
        <v>55</v>
      </c>
      <c r="C34" s="398">
        <v>7</v>
      </c>
      <c r="D34" s="358"/>
      <c r="E34" s="358">
        <v>2</v>
      </c>
      <c r="F34" s="398">
        <f t="shared" si="0"/>
        <v>9</v>
      </c>
      <c r="H34" s="49"/>
    </row>
    <row r="35" spans="1:8" x14ac:dyDescent="0.2">
      <c r="A35" s="86">
        <v>46</v>
      </c>
      <c r="B35" s="61" t="s">
        <v>56</v>
      </c>
      <c r="C35" s="398">
        <v>49</v>
      </c>
      <c r="D35" s="358">
        <v>38</v>
      </c>
      <c r="E35" s="358">
        <v>10</v>
      </c>
      <c r="F35" s="398">
        <f t="shared" si="0"/>
        <v>97</v>
      </c>
      <c r="H35" s="49"/>
    </row>
    <row r="36" spans="1:8" x14ac:dyDescent="0.2">
      <c r="A36" s="86">
        <v>47</v>
      </c>
      <c r="B36" s="61" t="s">
        <v>57</v>
      </c>
      <c r="C36" s="398">
        <v>50</v>
      </c>
      <c r="D36" s="358">
        <v>62</v>
      </c>
      <c r="E36" s="358">
        <v>8</v>
      </c>
      <c r="F36" s="398">
        <f t="shared" si="0"/>
        <v>120</v>
      </c>
      <c r="H36" s="49"/>
    </row>
    <row r="37" spans="1:8" x14ac:dyDescent="0.2">
      <c r="A37" s="86">
        <v>48</v>
      </c>
      <c r="B37" s="61" t="s">
        <v>58</v>
      </c>
      <c r="C37" s="398"/>
      <c r="D37" s="358"/>
      <c r="E37" s="358"/>
      <c r="F37" s="398">
        <f t="shared" si="0"/>
        <v>0</v>
      </c>
      <c r="H37" s="49"/>
    </row>
    <row r="38" spans="1:8" x14ac:dyDescent="0.2">
      <c r="A38" s="86">
        <v>51</v>
      </c>
      <c r="B38" s="61" t="s">
        <v>59</v>
      </c>
      <c r="C38" s="398">
        <v>113</v>
      </c>
      <c r="D38" s="358">
        <v>113</v>
      </c>
      <c r="E38" s="358">
        <v>27</v>
      </c>
      <c r="F38" s="398">
        <f t="shared" si="0"/>
        <v>253</v>
      </c>
      <c r="H38" s="49"/>
    </row>
    <row r="39" spans="1:8" x14ac:dyDescent="0.2">
      <c r="A39" s="86">
        <v>52</v>
      </c>
      <c r="B39" s="61" t="s">
        <v>132</v>
      </c>
      <c r="C39" s="398">
        <v>162</v>
      </c>
      <c r="D39" s="358">
        <v>113</v>
      </c>
      <c r="E39" s="358">
        <v>22</v>
      </c>
      <c r="F39" s="398">
        <f t="shared" si="0"/>
        <v>297</v>
      </c>
      <c r="H39" s="49"/>
    </row>
    <row r="40" spans="1:8" x14ac:dyDescent="0.2">
      <c r="A40" s="86">
        <v>53</v>
      </c>
      <c r="B40" s="61" t="s">
        <v>60</v>
      </c>
      <c r="C40" s="398">
        <v>97</v>
      </c>
      <c r="D40" s="358">
        <v>91</v>
      </c>
      <c r="E40" s="358">
        <v>28</v>
      </c>
      <c r="F40" s="398">
        <f t="shared" si="0"/>
        <v>216</v>
      </c>
      <c r="H40" s="49"/>
    </row>
    <row r="41" spans="1:8" x14ac:dyDescent="0.2">
      <c r="A41" s="86">
        <v>54</v>
      </c>
      <c r="B41" s="61" t="s">
        <v>135</v>
      </c>
      <c r="C41" s="398">
        <v>27</v>
      </c>
      <c r="D41" s="358">
        <v>25</v>
      </c>
      <c r="E41" s="358">
        <v>9</v>
      </c>
      <c r="F41" s="398">
        <f t="shared" si="0"/>
        <v>61</v>
      </c>
      <c r="H41" s="49"/>
    </row>
    <row r="42" spans="1:8" x14ac:dyDescent="0.2">
      <c r="A42" s="86">
        <v>55</v>
      </c>
      <c r="B42" s="61" t="s">
        <v>166</v>
      </c>
      <c r="C42" s="398">
        <v>151</v>
      </c>
      <c r="D42" s="358">
        <v>118</v>
      </c>
      <c r="E42" s="358">
        <v>25</v>
      </c>
      <c r="F42" s="398">
        <f t="shared" si="0"/>
        <v>294</v>
      </c>
      <c r="H42" s="49"/>
    </row>
    <row r="43" spans="1:8" x14ac:dyDescent="0.2">
      <c r="A43" s="86">
        <v>61</v>
      </c>
      <c r="B43" s="61" t="s">
        <v>64</v>
      </c>
      <c r="C43" s="398">
        <v>127</v>
      </c>
      <c r="D43" s="358">
        <v>104</v>
      </c>
      <c r="E43" s="358">
        <v>25</v>
      </c>
      <c r="F43" s="398">
        <f t="shared" si="0"/>
        <v>256</v>
      </c>
      <c r="H43" s="49"/>
    </row>
    <row r="44" spans="1:8" x14ac:dyDescent="0.2">
      <c r="A44" s="86">
        <v>62</v>
      </c>
      <c r="B44" s="61" t="s">
        <v>65</v>
      </c>
      <c r="C44" s="398">
        <v>58</v>
      </c>
      <c r="D44" s="358">
        <v>54</v>
      </c>
      <c r="E44" s="358">
        <v>9</v>
      </c>
      <c r="F44" s="398">
        <f t="shared" si="0"/>
        <v>121</v>
      </c>
      <c r="H44" s="49"/>
    </row>
    <row r="45" spans="1:8" x14ac:dyDescent="0.2">
      <c r="A45" s="86">
        <v>63</v>
      </c>
      <c r="B45" s="61" t="s">
        <v>66</v>
      </c>
      <c r="C45" s="398">
        <v>28</v>
      </c>
      <c r="D45" s="358">
        <v>36</v>
      </c>
      <c r="E45" s="358">
        <v>6</v>
      </c>
      <c r="F45" s="398">
        <f t="shared" si="0"/>
        <v>70</v>
      </c>
      <c r="H45" s="49"/>
    </row>
    <row r="46" spans="1:8" x14ac:dyDescent="0.2">
      <c r="A46" s="86">
        <v>64</v>
      </c>
      <c r="B46" s="61" t="s">
        <v>67</v>
      </c>
      <c r="C46" s="398">
        <v>22</v>
      </c>
      <c r="D46" s="358">
        <v>32</v>
      </c>
      <c r="E46" s="358">
        <v>2</v>
      </c>
      <c r="F46" s="398">
        <f t="shared" si="0"/>
        <v>56</v>
      </c>
      <c r="H46" s="49"/>
    </row>
    <row r="47" spans="1:8" x14ac:dyDescent="0.2">
      <c r="A47" s="86">
        <v>65</v>
      </c>
      <c r="B47" s="61" t="s">
        <v>68</v>
      </c>
      <c r="C47" s="398">
        <v>28</v>
      </c>
      <c r="D47" s="358">
        <v>36</v>
      </c>
      <c r="E47" s="358">
        <v>8</v>
      </c>
      <c r="F47" s="398">
        <f t="shared" si="0"/>
        <v>72</v>
      </c>
      <c r="H47" s="49"/>
    </row>
    <row r="48" spans="1:8" x14ac:dyDescent="0.2">
      <c r="A48" s="86">
        <v>66</v>
      </c>
      <c r="B48" s="61" t="s">
        <v>69</v>
      </c>
      <c r="C48" s="398">
        <v>143</v>
      </c>
      <c r="D48" s="358">
        <v>138</v>
      </c>
      <c r="E48" s="358">
        <v>30</v>
      </c>
      <c r="F48" s="398">
        <f t="shared" si="0"/>
        <v>311</v>
      </c>
      <c r="H48" s="49"/>
    </row>
    <row r="49" spans="1:8" x14ac:dyDescent="0.2">
      <c r="A49" s="86">
        <v>71</v>
      </c>
      <c r="B49" s="61" t="s">
        <v>70</v>
      </c>
      <c r="C49" s="398">
        <v>82</v>
      </c>
      <c r="D49" s="358">
        <v>73</v>
      </c>
      <c r="E49" s="358">
        <v>22</v>
      </c>
      <c r="F49" s="398">
        <f t="shared" si="0"/>
        <v>177</v>
      </c>
      <c r="H49" s="49"/>
    </row>
    <row r="50" spans="1:8" x14ac:dyDescent="0.2">
      <c r="A50" s="86">
        <v>72</v>
      </c>
      <c r="B50" s="61" t="s">
        <v>71</v>
      </c>
      <c r="C50" s="398">
        <v>172</v>
      </c>
      <c r="D50" s="358">
        <v>173</v>
      </c>
      <c r="E50" s="358">
        <v>46</v>
      </c>
      <c r="F50" s="398">
        <f t="shared" si="0"/>
        <v>391</v>
      </c>
      <c r="H50" s="49"/>
    </row>
    <row r="51" spans="1:8" x14ac:dyDescent="0.2">
      <c r="A51" s="86">
        <v>81</v>
      </c>
      <c r="B51" s="61" t="s">
        <v>5</v>
      </c>
      <c r="C51" s="398">
        <v>72</v>
      </c>
      <c r="D51" s="358">
        <v>52</v>
      </c>
      <c r="E51" s="358">
        <v>20</v>
      </c>
      <c r="F51" s="398">
        <f t="shared" si="0"/>
        <v>144</v>
      </c>
      <c r="H51" s="49"/>
    </row>
    <row r="52" spans="1:8" x14ac:dyDescent="0.2">
      <c r="A52" s="86">
        <v>82</v>
      </c>
      <c r="B52" s="61" t="s">
        <v>72</v>
      </c>
      <c r="C52" s="398">
        <v>130</v>
      </c>
      <c r="D52" s="358">
        <v>101</v>
      </c>
      <c r="E52" s="358">
        <v>28</v>
      </c>
      <c r="F52" s="398">
        <f t="shared" si="0"/>
        <v>259</v>
      </c>
      <c r="H52" s="49"/>
    </row>
    <row r="53" spans="1:8" x14ac:dyDescent="0.2">
      <c r="A53" s="86">
        <v>83</v>
      </c>
      <c r="B53" s="61" t="s">
        <v>73</v>
      </c>
      <c r="C53" s="398">
        <v>77</v>
      </c>
      <c r="D53" s="358">
        <v>69</v>
      </c>
      <c r="E53" s="358">
        <v>12</v>
      </c>
      <c r="F53" s="398">
        <f t="shared" si="0"/>
        <v>158</v>
      </c>
      <c r="H53" s="49"/>
    </row>
    <row r="54" spans="1:8" x14ac:dyDescent="0.2">
      <c r="A54" s="86">
        <v>91</v>
      </c>
      <c r="B54" s="61" t="s">
        <v>74</v>
      </c>
      <c r="C54" s="398">
        <v>84</v>
      </c>
      <c r="D54" s="358">
        <v>54</v>
      </c>
      <c r="E54" s="358">
        <v>16</v>
      </c>
      <c r="F54" s="398">
        <f t="shared" si="0"/>
        <v>154</v>
      </c>
      <c r="H54" s="49"/>
    </row>
    <row r="55" spans="1:8" x14ac:dyDescent="0.2">
      <c r="A55" s="86">
        <v>92</v>
      </c>
      <c r="B55" s="61" t="s">
        <v>75</v>
      </c>
      <c r="C55" s="398">
        <v>2</v>
      </c>
      <c r="D55" s="358">
        <v>1</v>
      </c>
      <c r="E55" s="358"/>
      <c r="F55" s="398">
        <f t="shared" si="0"/>
        <v>3</v>
      </c>
      <c r="H55" s="49"/>
    </row>
    <row r="56" spans="1:8" x14ac:dyDescent="0.2">
      <c r="A56" s="86">
        <v>93</v>
      </c>
      <c r="B56" s="61" t="s">
        <v>76</v>
      </c>
      <c r="C56" s="398">
        <v>80</v>
      </c>
      <c r="D56" s="358">
        <v>67</v>
      </c>
      <c r="E56" s="358">
        <v>22</v>
      </c>
      <c r="F56" s="398">
        <f t="shared" si="0"/>
        <v>169</v>
      </c>
      <c r="H56" s="49"/>
    </row>
    <row r="57" spans="1:8" x14ac:dyDescent="0.2">
      <c r="A57" s="86">
        <v>94</v>
      </c>
      <c r="B57" s="61" t="s">
        <v>77</v>
      </c>
      <c r="C57" s="398">
        <v>115</v>
      </c>
      <c r="D57" s="358">
        <v>86</v>
      </c>
      <c r="E57" s="358">
        <v>17</v>
      </c>
      <c r="F57" s="398">
        <f t="shared" si="0"/>
        <v>218</v>
      </c>
      <c r="H57" s="49"/>
    </row>
    <row r="58" spans="1:8" x14ac:dyDescent="0.2">
      <c r="A58" s="86">
        <v>101</v>
      </c>
      <c r="B58" s="61" t="s">
        <v>78</v>
      </c>
      <c r="C58" s="398">
        <v>177</v>
      </c>
      <c r="D58" s="358">
        <v>173</v>
      </c>
      <c r="E58" s="358">
        <v>24</v>
      </c>
      <c r="F58" s="398">
        <f t="shared" si="0"/>
        <v>374</v>
      </c>
      <c r="H58" s="49"/>
    </row>
    <row r="59" spans="1:8" x14ac:dyDescent="0.2">
      <c r="A59" s="86">
        <v>102</v>
      </c>
      <c r="B59" s="61" t="s">
        <v>79</v>
      </c>
      <c r="C59" s="398">
        <v>13</v>
      </c>
      <c r="D59" s="358">
        <v>1</v>
      </c>
      <c r="E59" s="358"/>
      <c r="F59" s="398">
        <f t="shared" si="0"/>
        <v>14</v>
      </c>
      <c r="H59" s="49"/>
    </row>
    <row r="60" spans="1:8" x14ac:dyDescent="0.2">
      <c r="A60" s="86">
        <v>103</v>
      </c>
      <c r="B60" s="61" t="s">
        <v>80</v>
      </c>
      <c r="C60" s="398">
        <v>49</v>
      </c>
      <c r="D60" s="358">
        <v>65</v>
      </c>
      <c r="E60" s="358">
        <v>24</v>
      </c>
      <c r="F60" s="398">
        <f t="shared" si="0"/>
        <v>138</v>
      </c>
      <c r="H60" s="49"/>
    </row>
    <row r="61" spans="1:8" x14ac:dyDescent="0.2">
      <c r="A61" s="86">
        <v>105</v>
      </c>
      <c r="B61" s="61" t="s">
        <v>81</v>
      </c>
      <c r="C61" s="398">
        <v>20</v>
      </c>
      <c r="D61" s="358">
        <v>33</v>
      </c>
      <c r="E61" s="358">
        <v>14</v>
      </c>
      <c r="F61" s="398">
        <f t="shared" si="0"/>
        <v>67</v>
      </c>
      <c r="H61" s="49"/>
    </row>
    <row r="62" spans="1:8" x14ac:dyDescent="0.2">
      <c r="A62" s="86">
        <v>106</v>
      </c>
      <c r="B62" s="61" t="s">
        <v>82</v>
      </c>
      <c r="C62" s="398">
        <v>50</v>
      </c>
      <c r="D62" s="358">
        <v>37</v>
      </c>
      <c r="E62" s="358">
        <v>14</v>
      </c>
      <c r="F62" s="398">
        <f t="shared" si="0"/>
        <v>101</v>
      </c>
      <c r="H62" s="49"/>
    </row>
    <row r="63" spans="1:8" x14ac:dyDescent="0.2">
      <c r="A63" s="86">
        <v>107</v>
      </c>
      <c r="B63" s="61" t="s">
        <v>83</v>
      </c>
      <c r="C63" s="398">
        <v>114</v>
      </c>
      <c r="D63" s="358">
        <v>114</v>
      </c>
      <c r="E63" s="358">
        <v>15</v>
      </c>
      <c r="F63" s="398">
        <f t="shared" si="0"/>
        <v>243</v>
      </c>
      <c r="H63" s="49"/>
    </row>
    <row r="64" spans="1:8" x14ac:dyDescent="0.2">
      <c r="A64" s="86">
        <v>108</v>
      </c>
      <c r="B64" s="61" t="s">
        <v>84</v>
      </c>
      <c r="C64" s="398">
        <v>57</v>
      </c>
      <c r="D64" s="358">
        <v>38</v>
      </c>
      <c r="E64" s="358">
        <v>13</v>
      </c>
      <c r="F64" s="398">
        <f t="shared" si="0"/>
        <v>108</v>
      </c>
      <c r="H64" s="49"/>
    </row>
    <row r="65" spans="1:8" x14ac:dyDescent="0.2">
      <c r="A65" s="86">
        <v>109</v>
      </c>
      <c r="B65" s="61" t="s">
        <v>145</v>
      </c>
      <c r="C65" s="398">
        <v>39</v>
      </c>
      <c r="D65" s="358">
        <v>32</v>
      </c>
      <c r="E65" s="358">
        <v>7</v>
      </c>
      <c r="F65" s="398">
        <f t="shared" si="0"/>
        <v>78</v>
      </c>
      <c r="H65" s="49"/>
    </row>
    <row r="66" spans="1:8" x14ac:dyDescent="0.2">
      <c r="A66" s="86">
        <v>111</v>
      </c>
      <c r="B66" s="61" t="s">
        <v>85</v>
      </c>
      <c r="C66" s="398">
        <v>248</v>
      </c>
      <c r="D66" s="358">
        <v>130</v>
      </c>
      <c r="E66" s="358">
        <v>38</v>
      </c>
      <c r="F66" s="398">
        <f t="shared" si="0"/>
        <v>416</v>
      </c>
      <c r="H66" s="49"/>
    </row>
    <row r="67" spans="1:8" x14ac:dyDescent="0.2">
      <c r="A67" s="86">
        <v>112</v>
      </c>
      <c r="B67" s="61" t="s">
        <v>86</v>
      </c>
      <c r="C67" s="398">
        <v>259</v>
      </c>
      <c r="D67" s="358">
        <v>220</v>
      </c>
      <c r="E67" s="358">
        <v>56</v>
      </c>
      <c r="F67" s="398">
        <f t="shared" si="0"/>
        <v>535</v>
      </c>
      <c r="H67" s="49"/>
    </row>
    <row r="68" spans="1:8" x14ac:dyDescent="0.2">
      <c r="A68" s="86">
        <v>113</v>
      </c>
      <c r="B68" s="61" t="s">
        <v>87</v>
      </c>
      <c r="C68" s="398">
        <v>30</v>
      </c>
      <c r="D68" s="358">
        <v>27</v>
      </c>
      <c r="E68" s="358">
        <v>9</v>
      </c>
      <c r="F68" s="398">
        <f t="shared" si="0"/>
        <v>66</v>
      </c>
      <c r="H68" s="49"/>
    </row>
    <row r="69" spans="1:8" x14ac:dyDescent="0.2">
      <c r="A69" s="86">
        <v>121</v>
      </c>
      <c r="B69" s="61" t="s">
        <v>61</v>
      </c>
      <c r="C69" s="398">
        <v>326</v>
      </c>
      <c r="D69" s="358">
        <v>201</v>
      </c>
      <c r="E69" s="358">
        <v>37</v>
      </c>
      <c r="F69" s="398">
        <f t="shared" si="0"/>
        <v>564</v>
      </c>
      <c r="H69" s="49"/>
    </row>
    <row r="70" spans="1:8" x14ac:dyDescent="0.2">
      <c r="A70" s="86">
        <v>122</v>
      </c>
      <c r="B70" s="61" t="s">
        <v>62</v>
      </c>
      <c r="C70" s="399">
        <v>276</v>
      </c>
      <c r="D70" s="367">
        <v>191</v>
      </c>
      <c r="E70" s="358">
        <v>49</v>
      </c>
      <c r="F70" s="398">
        <f t="shared" si="0"/>
        <v>516</v>
      </c>
      <c r="H70" s="49"/>
    </row>
    <row r="71" spans="1:8" x14ac:dyDescent="0.2">
      <c r="A71" s="86">
        <v>123</v>
      </c>
      <c r="B71" s="61" t="s">
        <v>63</v>
      </c>
      <c r="C71" s="399">
        <v>132</v>
      </c>
      <c r="D71" s="367">
        <v>104</v>
      </c>
      <c r="E71" s="358">
        <v>28</v>
      </c>
      <c r="F71" s="398">
        <f t="shared" si="0"/>
        <v>264</v>
      </c>
      <c r="H71" s="49"/>
    </row>
    <row r="72" spans="1:8" x14ac:dyDescent="0.2">
      <c r="A72" s="86"/>
      <c r="B72" s="61"/>
      <c r="C72" s="367"/>
      <c r="D72" s="367"/>
      <c r="E72" s="358"/>
      <c r="F72" s="358"/>
    </row>
    <row r="73" spans="1:8" x14ac:dyDescent="0.2">
      <c r="A73" s="85">
        <v>1</v>
      </c>
      <c r="B73" s="86" t="s">
        <v>2</v>
      </c>
      <c r="C73" s="321">
        <v>685</v>
      </c>
      <c r="D73" s="312">
        <v>395</v>
      </c>
      <c r="E73" s="358">
        <v>126</v>
      </c>
      <c r="F73" s="398">
        <f t="shared" si="0"/>
        <v>1206</v>
      </c>
      <c r="H73" s="49"/>
    </row>
    <row r="74" spans="1:8" x14ac:dyDescent="0.2">
      <c r="A74" s="85">
        <v>2</v>
      </c>
      <c r="B74" s="86" t="s">
        <v>6</v>
      </c>
      <c r="C74" s="321">
        <v>918</v>
      </c>
      <c r="D74" s="312">
        <v>658</v>
      </c>
      <c r="E74" s="358">
        <v>267</v>
      </c>
      <c r="F74" s="398">
        <f t="shared" si="0"/>
        <v>1843</v>
      </c>
      <c r="H74" s="49"/>
    </row>
    <row r="75" spans="1:8" x14ac:dyDescent="0.2">
      <c r="A75" s="85">
        <v>3</v>
      </c>
      <c r="B75" s="86" t="s">
        <v>10</v>
      </c>
      <c r="C75" s="321">
        <v>1148</v>
      </c>
      <c r="D75" s="312">
        <v>711</v>
      </c>
      <c r="E75" s="358">
        <v>245</v>
      </c>
      <c r="F75" s="398">
        <f t="shared" ref="F75:F84" si="1">SUM(C75:E75)</f>
        <v>2104</v>
      </c>
      <c r="H75" s="49"/>
    </row>
    <row r="76" spans="1:8" x14ac:dyDescent="0.2">
      <c r="A76" s="85">
        <v>4</v>
      </c>
      <c r="B76" s="86" t="s">
        <v>3</v>
      </c>
      <c r="C76" s="321">
        <v>981</v>
      </c>
      <c r="D76" s="312">
        <v>747</v>
      </c>
      <c r="E76" s="358">
        <v>203</v>
      </c>
      <c r="F76" s="398">
        <f t="shared" si="1"/>
        <v>1931</v>
      </c>
      <c r="H76" s="49"/>
    </row>
    <row r="77" spans="1:8" x14ac:dyDescent="0.2">
      <c r="A77" s="85">
        <v>5</v>
      </c>
      <c r="B77" s="86" t="s">
        <v>7</v>
      </c>
      <c r="C77" s="321">
        <v>550</v>
      </c>
      <c r="D77" s="312">
        <v>460</v>
      </c>
      <c r="E77" s="358">
        <v>111</v>
      </c>
      <c r="F77" s="398">
        <f t="shared" si="1"/>
        <v>1121</v>
      </c>
      <c r="H77" s="49"/>
    </row>
    <row r="78" spans="1:8" x14ac:dyDescent="0.2">
      <c r="A78" s="85">
        <v>6</v>
      </c>
      <c r="B78" s="86" t="s">
        <v>11</v>
      </c>
      <c r="C78" s="321">
        <v>406</v>
      </c>
      <c r="D78" s="312">
        <v>400</v>
      </c>
      <c r="E78" s="358">
        <v>80</v>
      </c>
      <c r="F78" s="398">
        <f t="shared" si="1"/>
        <v>886</v>
      </c>
      <c r="H78" s="49"/>
    </row>
    <row r="79" spans="1:8" x14ac:dyDescent="0.2">
      <c r="A79" s="85">
        <v>7</v>
      </c>
      <c r="B79" s="86" t="s">
        <v>4</v>
      </c>
      <c r="C79" s="321">
        <v>254</v>
      </c>
      <c r="D79" s="312">
        <v>246</v>
      </c>
      <c r="E79" s="358">
        <v>68</v>
      </c>
      <c r="F79" s="398">
        <f t="shared" si="1"/>
        <v>568</v>
      </c>
      <c r="H79" s="49"/>
    </row>
    <row r="80" spans="1:8" x14ac:dyDescent="0.2">
      <c r="A80" s="85">
        <v>8</v>
      </c>
      <c r="B80" s="86" t="s">
        <v>5</v>
      </c>
      <c r="C80" s="321">
        <v>279</v>
      </c>
      <c r="D80" s="312">
        <v>222</v>
      </c>
      <c r="E80" s="358">
        <v>60</v>
      </c>
      <c r="F80" s="398">
        <f t="shared" si="1"/>
        <v>561</v>
      </c>
      <c r="H80" s="49"/>
    </row>
    <row r="81" spans="1:8" x14ac:dyDescent="0.2">
      <c r="A81" s="85">
        <v>9</v>
      </c>
      <c r="B81" s="86" t="s">
        <v>8</v>
      </c>
      <c r="C81" s="321">
        <v>281</v>
      </c>
      <c r="D81" s="312">
        <v>208</v>
      </c>
      <c r="E81" s="358">
        <v>55</v>
      </c>
      <c r="F81" s="398">
        <f t="shared" si="1"/>
        <v>544</v>
      </c>
      <c r="H81" s="49"/>
    </row>
    <row r="82" spans="1:8" x14ac:dyDescent="0.2">
      <c r="A82" s="85">
        <v>10</v>
      </c>
      <c r="B82" s="86" t="s">
        <v>9</v>
      </c>
      <c r="C82" s="321">
        <v>519</v>
      </c>
      <c r="D82" s="312">
        <v>493</v>
      </c>
      <c r="E82" s="358">
        <v>111</v>
      </c>
      <c r="F82" s="398">
        <f t="shared" si="1"/>
        <v>1123</v>
      </c>
      <c r="H82" s="49"/>
    </row>
    <row r="83" spans="1:8" x14ac:dyDescent="0.2">
      <c r="A83" s="85">
        <v>11</v>
      </c>
      <c r="B83" s="86" t="s">
        <v>175</v>
      </c>
      <c r="C83" s="321">
        <v>537</v>
      </c>
      <c r="D83" s="312">
        <v>377</v>
      </c>
      <c r="E83" s="358">
        <v>103</v>
      </c>
      <c r="F83" s="398">
        <f t="shared" si="1"/>
        <v>1017</v>
      </c>
      <c r="H83" s="49"/>
    </row>
    <row r="84" spans="1:8" x14ac:dyDescent="0.2">
      <c r="A84" s="85">
        <v>12</v>
      </c>
      <c r="B84" s="86" t="s">
        <v>165</v>
      </c>
      <c r="C84" s="321">
        <v>734</v>
      </c>
      <c r="D84" s="312">
        <v>496</v>
      </c>
      <c r="E84" s="358">
        <v>114</v>
      </c>
      <c r="F84" s="398">
        <f t="shared" si="1"/>
        <v>1344</v>
      </c>
      <c r="H84" s="49"/>
    </row>
    <row r="85" spans="1:8" x14ac:dyDescent="0.2">
      <c r="A85" s="85"/>
      <c r="B85" s="86"/>
      <c r="C85" s="312"/>
      <c r="D85" s="312"/>
      <c r="E85" s="358"/>
      <c r="F85" s="312"/>
    </row>
    <row r="86" spans="1:8" x14ac:dyDescent="0.2">
      <c r="A86" s="86"/>
      <c r="B86" s="359" t="s">
        <v>20</v>
      </c>
      <c r="C86" s="322">
        <f>SUM(C73:C84)</f>
        <v>7292</v>
      </c>
      <c r="D86" s="318">
        <f>SUM(D73:D84)</f>
        <v>5413</v>
      </c>
      <c r="E86" s="318">
        <f>SUM(E73:E84)</f>
        <v>1543</v>
      </c>
      <c r="F86" s="322">
        <f>SUM(F73:F84)</f>
        <v>14248</v>
      </c>
    </row>
    <row r="87" spans="1:8" x14ac:dyDescent="0.2">
      <c r="A87" s="360"/>
      <c r="B87" s="360"/>
      <c r="C87" s="360"/>
      <c r="D87" s="360"/>
      <c r="E87" s="360"/>
      <c r="F87" s="360"/>
    </row>
    <row r="88" spans="1:8" x14ac:dyDescent="0.2">
      <c r="A88" s="352"/>
      <c r="B88" s="352"/>
      <c r="C88" s="352"/>
      <c r="D88" s="352"/>
      <c r="E88" s="352"/>
      <c r="F88" s="352"/>
    </row>
    <row r="89" spans="1:8" x14ac:dyDescent="0.2">
      <c r="A89" s="313" t="s">
        <v>219</v>
      </c>
      <c r="B89" s="311"/>
      <c r="C89" s="303"/>
      <c r="D89" s="303"/>
      <c r="E89" s="303"/>
      <c r="F89" s="314" t="s">
        <v>250</v>
      </c>
    </row>
    <row r="90" spans="1:8" x14ac:dyDescent="0.2">
      <c r="A90" s="352"/>
      <c r="B90" s="352"/>
      <c r="C90" s="352"/>
      <c r="D90" s="352"/>
      <c r="E90" s="352"/>
      <c r="F90" s="352"/>
    </row>
    <row r="91" spans="1:8" x14ac:dyDescent="0.2">
      <c r="A91" s="355"/>
      <c r="B91" s="355"/>
      <c r="C91" s="355"/>
      <c r="D91" s="355"/>
      <c r="E91" s="355"/>
      <c r="F91" s="355"/>
    </row>
    <row r="92" spans="1:8" x14ac:dyDescent="0.2">
      <c r="A92" s="355"/>
      <c r="B92" s="355"/>
      <c r="C92" s="355"/>
      <c r="D92" s="355"/>
      <c r="E92" s="355"/>
      <c r="F92" s="355"/>
    </row>
    <row r="93" spans="1:8" x14ac:dyDescent="0.2">
      <c r="A93" s="355"/>
      <c r="B93" s="355"/>
      <c r="C93" s="355"/>
      <c r="D93" s="355"/>
      <c r="E93" s="355"/>
      <c r="F93" s="355"/>
    </row>
    <row r="94" spans="1:8" x14ac:dyDescent="0.2">
      <c r="A94" s="355"/>
      <c r="B94" s="355"/>
      <c r="C94" s="355"/>
      <c r="D94" s="355"/>
      <c r="E94" s="355"/>
      <c r="F94" s="355"/>
    </row>
    <row r="95" spans="1:8" x14ac:dyDescent="0.2">
      <c r="A95" s="355"/>
      <c r="B95" s="355"/>
      <c r="C95" s="355"/>
      <c r="D95" s="355"/>
      <c r="E95" s="355"/>
      <c r="F95" s="355"/>
    </row>
    <row r="96" spans="1:8" x14ac:dyDescent="0.2">
      <c r="A96" s="355"/>
      <c r="B96" s="355"/>
      <c r="C96" s="355"/>
      <c r="D96" s="355"/>
      <c r="E96" s="355"/>
      <c r="F96" s="355"/>
    </row>
    <row r="97" spans="1:6" x14ac:dyDescent="0.2">
      <c r="A97" s="355"/>
      <c r="B97" s="355"/>
      <c r="C97" s="355"/>
      <c r="D97" s="355"/>
      <c r="E97" s="355"/>
      <c r="F97" s="355"/>
    </row>
    <row r="98" spans="1:6" x14ac:dyDescent="0.2">
      <c r="A98" s="355"/>
      <c r="B98" s="355"/>
      <c r="C98" s="355"/>
      <c r="D98" s="355"/>
      <c r="E98" s="355"/>
      <c r="F98" s="355"/>
    </row>
    <row r="99" spans="1:6" x14ac:dyDescent="0.2">
      <c r="A99" s="355"/>
      <c r="B99" s="355"/>
      <c r="C99" s="355"/>
      <c r="D99" s="355"/>
      <c r="E99" s="355"/>
      <c r="F99" s="355"/>
    </row>
    <row r="100" spans="1:6" x14ac:dyDescent="0.2">
      <c r="A100" s="355"/>
      <c r="B100" s="355"/>
      <c r="C100" s="355"/>
      <c r="D100" s="355"/>
      <c r="E100" s="355"/>
      <c r="F100" s="355"/>
    </row>
  </sheetData>
  <hyperlinks>
    <hyperlink ref="F1" location="INHALT!A1" display="INHALT!A1" xr:uid="{B04406E2-5CB7-450E-A027-FF227B367E8F}"/>
  </hyperlinks>
  <printOptions horizontalCentered="1"/>
  <pageMargins left="0.59055118110236227" right="0.39370078740157483" top="0.59055118110236227" bottom="0.59055118110236227" header="0.31496062992125984" footer="0.31496062992125984"/>
  <pageSetup paperSize="9" scale="95" firstPageNumber="92" fitToWidth="2" fitToHeight="2" orientation="portrait" useFirstPageNumber="1" r:id="rId1"/>
  <headerFooter>
    <oddFooter>&amp;CSeite &amp;P</oddFooter>
  </headerFooter>
  <rowBreaks count="1" manualBreakCount="1">
    <brk id="57"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21396D"/>
  </sheetPr>
  <dimension ref="A1:J102"/>
  <sheetViews>
    <sheetView zoomScale="85" zoomScaleNormal="85" zoomScaleSheetLayoutView="100" workbookViewId="0">
      <pane ySplit="4" topLeftCell="A5" activePane="bottomLeft" state="frozen"/>
      <selection activeCell="A80" sqref="A80:XFD80"/>
      <selection pane="bottomLeft" activeCell="G10" sqref="G10"/>
    </sheetView>
  </sheetViews>
  <sheetFormatPr baseColWidth="10" defaultColWidth="11.28515625" defaultRowHeight="12.75" x14ac:dyDescent="0.2"/>
  <cols>
    <col min="1" max="1" width="5.7109375" style="41" customWidth="1"/>
    <col min="2" max="2" width="22" style="41" customWidth="1"/>
    <col min="3" max="6" width="9.42578125" style="41" customWidth="1"/>
    <col min="7" max="8" width="9.85546875" style="41" customWidth="1"/>
    <col min="9" max="9" width="10.28515625" style="41" customWidth="1"/>
    <col min="10" max="10" width="1.5703125" style="41" customWidth="1"/>
    <col min="11" max="16384" width="11.28515625" style="41"/>
  </cols>
  <sheetData>
    <row r="1" spans="1:10" x14ac:dyDescent="0.2">
      <c r="A1" s="376"/>
      <c r="B1" s="376"/>
      <c r="C1" s="376"/>
      <c r="D1" s="376"/>
      <c r="E1" s="376"/>
      <c r="F1" s="376"/>
      <c r="G1" s="376"/>
      <c r="H1" s="376"/>
      <c r="I1" s="376"/>
      <c r="J1" s="1070" t="str">
        <f>HYPERLINK("[Kleinräumige Statistik Daten Prototyp.xlsx]INHALT!A1","zum Inhaltsverzeichnis")</f>
        <v>zum Inhaltsverzeichnis</v>
      </c>
    </row>
    <row r="2" spans="1:10" ht="15.75" x14ac:dyDescent="0.25">
      <c r="A2" s="377" t="s">
        <v>481</v>
      </c>
      <c r="B2" s="378"/>
      <c r="C2" s="378"/>
      <c r="D2" s="378"/>
      <c r="E2" s="378"/>
      <c r="F2" s="378"/>
      <c r="G2" s="378"/>
      <c r="H2" s="378"/>
      <c r="I2" s="379"/>
      <c r="J2" s="376"/>
    </row>
    <row r="3" spans="1:10" x14ac:dyDescent="0.2">
      <c r="A3" s="376"/>
      <c r="B3" s="376"/>
      <c r="C3" s="376"/>
      <c r="D3" s="376"/>
      <c r="E3" s="376"/>
      <c r="F3" s="376"/>
      <c r="G3" s="376"/>
      <c r="H3" s="376"/>
      <c r="I3" s="376"/>
      <c r="J3" s="376"/>
    </row>
    <row r="4" spans="1:10" ht="45" x14ac:dyDescent="0.2">
      <c r="A4" s="380" t="s">
        <v>100</v>
      </c>
      <c r="B4" s="380" t="s">
        <v>101</v>
      </c>
      <c r="C4" s="814" t="s">
        <v>152</v>
      </c>
      <c r="D4" s="814" t="s">
        <v>153</v>
      </c>
      <c r="E4" s="814" t="s">
        <v>162</v>
      </c>
      <c r="F4" s="814" t="s">
        <v>154</v>
      </c>
      <c r="G4" s="814" t="s">
        <v>190</v>
      </c>
      <c r="H4" s="814" t="s">
        <v>155</v>
      </c>
      <c r="I4" s="815" t="s">
        <v>156</v>
      </c>
      <c r="J4" s="376"/>
    </row>
    <row r="5" spans="1:10" ht="13.9" customHeight="1" x14ac:dyDescent="0.2">
      <c r="A5" s="381"/>
      <c r="B5" s="381"/>
      <c r="C5" s="382"/>
      <c r="D5" s="382"/>
      <c r="E5" s="382"/>
      <c r="F5" s="382"/>
      <c r="G5" s="382"/>
      <c r="H5" s="382"/>
      <c r="I5" s="382"/>
      <c r="J5" s="376"/>
    </row>
    <row r="6" spans="1:10" s="46" customFormat="1" ht="13.9" customHeight="1" x14ac:dyDescent="0.2">
      <c r="A6" s="383">
        <v>10</v>
      </c>
      <c r="B6" s="61" t="s">
        <v>37</v>
      </c>
      <c r="C6" s="396">
        <v>35</v>
      </c>
      <c r="D6" s="384">
        <v>244</v>
      </c>
      <c r="E6" s="384">
        <v>55</v>
      </c>
      <c r="F6" s="384">
        <v>299</v>
      </c>
      <c r="G6" s="384">
        <v>13</v>
      </c>
      <c r="H6" s="384">
        <v>22</v>
      </c>
      <c r="I6" s="384">
        <v>347</v>
      </c>
      <c r="J6" s="1119"/>
    </row>
    <row r="7" spans="1:10" s="46" customFormat="1" ht="13.9" customHeight="1" x14ac:dyDescent="0.2">
      <c r="A7" s="383">
        <v>11</v>
      </c>
      <c r="B7" s="61" t="s">
        <v>38</v>
      </c>
      <c r="C7" s="396">
        <v>45</v>
      </c>
      <c r="D7" s="384">
        <v>333</v>
      </c>
      <c r="E7" s="384">
        <v>221</v>
      </c>
      <c r="F7" s="384">
        <v>554</v>
      </c>
      <c r="G7" s="384">
        <v>71</v>
      </c>
      <c r="H7" s="384">
        <v>75</v>
      </c>
      <c r="I7" s="384">
        <v>670</v>
      </c>
      <c r="J7" s="1119"/>
    </row>
    <row r="8" spans="1:10" s="46" customFormat="1" ht="13.9" customHeight="1" x14ac:dyDescent="0.2">
      <c r="A8" s="383">
        <v>12</v>
      </c>
      <c r="B8" s="61" t="s">
        <v>90</v>
      </c>
      <c r="C8" s="396">
        <v>131</v>
      </c>
      <c r="D8" s="384">
        <v>772</v>
      </c>
      <c r="E8" s="384">
        <v>477</v>
      </c>
      <c r="F8" s="384">
        <v>1249</v>
      </c>
      <c r="G8" s="384">
        <v>296</v>
      </c>
      <c r="H8" s="384">
        <v>113</v>
      </c>
      <c r="I8" s="384">
        <v>1676</v>
      </c>
      <c r="J8" s="1119"/>
    </row>
    <row r="9" spans="1:10" s="46" customFormat="1" ht="13.9" customHeight="1" x14ac:dyDescent="0.2">
      <c r="A9" s="383">
        <v>13</v>
      </c>
      <c r="B9" s="61" t="s">
        <v>39</v>
      </c>
      <c r="C9" s="396">
        <v>43</v>
      </c>
      <c r="D9" s="384">
        <v>162</v>
      </c>
      <c r="E9" s="384">
        <v>186</v>
      </c>
      <c r="F9" s="384">
        <v>348</v>
      </c>
      <c r="G9" s="384">
        <v>180</v>
      </c>
      <c r="H9" s="384">
        <v>138</v>
      </c>
      <c r="I9" s="384">
        <v>571</v>
      </c>
      <c r="J9" s="1119"/>
    </row>
    <row r="10" spans="1:10" s="46" customFormat="1" ht="13.9" customHeight="1" x14ac:dyDescent="0.2">
      <c r="A10" s="383">
        <v>14</v>
      </c>
      <c r="B10" s="61" t="s">
        <v>40</v>
      </c>
      <c r="C10" s="396">
        <v>151</v>
      </c>
      <c r="D10" s="384">
        <v>971</v>
      </c>
      <c r="E10" s="384">
        <v>243</v>
      </c>
      <c r="F10" s="384">
        <v>1214</v>
      </c>
      <c r="G10" s="384">
        <v>59</v>
      </c>
      <c r="H10" s="384">
        <v>99</v>
      </c>
      <c r="I10" s="384">
        <v>1424</v>
      </c>
      <c r="J10" s="1119"/>
    </row>
    <row r="11" spans="1:10" s="46" customFormat="1" ht="13.9" customHeight="1" x14ac:dyDescent="0.2">
      <c r="A11" s="383">
        <v>15</v>
      </c>
      <c r="B11" s="61" t="s">
        <v>41</v>
      </c>
      <c r="C11" s="396">
        <v>124</v>
      </c>
      <c r="D11" s="384">
        <v>687</v>
      </c>
      <c r="E11" s="384">
        <v>59</v>
      </c>
      <c r="F11" s="384">
        <v>746</v>
      </c>
      <c r="G11" s="384">
        <v>48</v>
      </c>
      <c r="H11" s="384">
        <v>126</v>
      </c>
      <c r="I11" s="384">
        <v>918</v>
      </c>
      <c r="J11" s="1119"/>
    </row>
    <row r="12" spans="1:10" s="46" customFormat="1" ht="13.9" customHeight="1" x14ac:dyDescent="0.2">
      <c r="A12" s="383">
        <v>16</v>
      </c>
      <c r="B12" s="61" t="s">
        <v>99</v>
      </c>
      <c r="C12" s="396">
        <v>232</v>
      </c>
      <c r="D12" s="384">
        <v>1487</v>
      </c>
      <c r="E12" s="384">
        <v>96</v>
      </c>
      <c r="F12" s="384">
        <v>1583</v>
      </c>
      <c r="G12" s="384">
        <v>50</v>
      </c>
      <c r="H12" s="384">
        <v>167</v>
      </c>
      <c r="I12" s="384">
        <v>1865</v>
      </c>
      <c r="J12" s="1119"/>
    </row>
    <row r="13" spans="1:10" s="46" customFormat="1" ht="13.9" customHeight="1" x14ac:dyDescent="0.2">
      <c r="A13" s="383">
        <v>17</v>
      </c>
      <c r="B13" s="61" t="s">
        <v>42</v>
      </c>
      <c r="C13" s="396">
        <v>174</v>
      </c>
      <c r="D13" s="384">
        <v>1437</v>
      </c>
      <c r="E13" s="384">
        <v>255</v>
      </c>
      <c r="F13" s="384">
        <v>1692</v>
      </c>
      <c r="G13" s="384">
        <v>99</v>
      </c>
      <c r="H13" s="384">
        <v>139</v>
      </c>
      <c r="I13" s="384">
        <v>1965</v>
      </c>
      <c r="J13" s="1119"/>
    </row>
    <row r="14" spans="1:10" s="46" customFormat="1" ht="13.9" customHeight="1" x14ac:dyDescent="0.2">
      <c r="A14" s="383">
        <v>21</v>
      </c>
      <c r="B14" s="61" t="s">
        <v>43</v>
      </c>
      <c r="C14" s="396">
        <v>127</v>
      </c>
      <c r="D14" s="384">
        <v>778</v>
      </c>
      <c r="E14" s="384">
        <v>82</v>
      </c>
      <c r="F14" s="384">
        <v>860</v>
      </c>
      <c r="G14" s="384">
        <v>44</v>
      </c>
      <c r="H14" s="384">
        <v>83</v>
      </c>
      <c r="I14" s="384">
        <v>1031</v>
      </c>
      <c r="J14" s="1119"/>
    </row>
    <row r="15" spans="1:10" s="46" customFormat="1" ht="13.9" customHeight="1" x14ac:dyDescent="0.2">
      <c r="A15" s="383">
        <v>22</v>
      </c>
      <c r="B15" s="61" t="s">
        <v>44</v>
      </c>
      <c r="C15" s="396">
        <v>80</v>
      </c>
      <c r="D15" s="384">
        <v>601</v>
      </c>
      <c r="E15" s="384">
        <v>128</v>
      </c>
      <c r="F15" s="384">
        <v>729</v>
      </c>
      <c r="G15" s="384">
        <v>167</v>
      </c>
      <c r="H15" s="384">
        <v>67</v>
      </c>
      <c r="I15" s="384">
        <v>976</v>
      </c>
      <c r="J15" s="1119"/>
    </row>
    <row r="16" spans="1:10" s="46" customFormat="1" ht="13.9" customHeight="1" x14ac:dyDescent="0.2">
      <c r="A16" s="383">
        <v>23</v>
      </c>
      <c r="B16" s="61" t="s">
        <v>45</v>
      </c>
      <c r="C16" s="396">
        <v>53</v>
      </c>
      <c r="D16" s="384">
        <v>1142</v>
      </c>
      <c r="E16" s="384">
        <v>30</v>
      </c>
      <c r="F16" s="384">
        <v>1172</v>
      </c>
      <c r="G16" s="384">
        <v>14</v>
      </c>
      <c r="H16" s="384">
        <v>61</v>
      </c>
      <c r="I16" s="384">
        <v>1239</v>
      </c>
      <c r="J16" s="1119"/>
    </row>
    <row r="17" spans="1:10" s="46" customFormat="1" ht="13.9" customHeight="1" x14ac:dyDescent="0.2">
      <c r="A17" s="383">
        <v>24</v>
      </c>
      <c r="B17" s="61" t="s">
        <v>46</v>
      </c>
      <c r="C17" s="396">
        <v>169</v>
      </c>
      <c r="D17" s="384">
        <v>2450</v>
      </c>
      <c r="E17" s="384">
        <v>81</v>
      </c>
      <c r="F17" s="384">
        <v>2531</v>
      </c>
      <c r="G17" s="384">
        <v>71</v>
      </c>
      <c r="H17" s="384">
        <v>210</v>
      </c>
      <c r="I17" s="384">
        <v>2771</v>
      </c>
      <c r="J17" s="1119"/>
    </row>
    <row r="18" spans="1:10" s="46" customFormat="1" ht="13.9" customHeight="1" x14ac:dyDescent="0.2">
      <c r="A18" s="383">
        <v>25</v>
      </c>
      <c r="B18" s="61" t="s">
        <v>180</v>
      </c>
      <c r="C18" s="396">
        <v>59</v>
      </c>
      <c r="D18" s="384">
        <v>603</v>
      </c>
      <c r="E18" s="384">
        <v>24042</v>
      </c>
      <c r="F18" s="384">
        <v>24645</v>
      </c>
      <c r="G18" s="384">
        <v>442</v>
      </c>
      <c r="H18" s="384">
        <v>213</v>
      </c>
      <c r="I18" s="384">
        <v>25146</v>
      </c>
      <c r="J18" s="1119"/>
    </row>
    <row r="19" spans="1:10" s="46" customFormat="1" ht="13.9" customHeight="1" x14ac:dyDescent="0.2">
      <c r="A19" s="383">
        <v>26</v>
      </c>
      <c r="B19" s="61" t="s">
        <v>164</v>
      </c>
      <c r="C19" s="396">
        <v>52</v>
      </c>
      <c r="D19" s="384">
        <v>870</v>
      </c>
      <c r="E19" s="384">
        <v>29</v>
      </c>
      <c r="F19" s="384">
        <v>899</v>
      </c>
      <c r="G19" s="384">
        <v>37</v>
      </c>
      <c r="H19" s="384">
        <v>34</v>
      </c>
      <c r="I19" s="384">
        <v>988</v>
      </c>
      <c r="J19" s="1119"/>
    </row>
    <row r="20" spans="1:10" s="46" customFormat="1" ht="13.9" customHeight="1" x14ac:dyDescent="0.2">
      <c r="A20" s="383">
        <v>31</v>
      </c>
      <c r="B20" s="61" t="s">
        <v>47</v>
      </c>
      <c r="C20" s="396">
        <v>196</v>
      </c>
      <c r="D20" s="384">
        <v>1630</v>
      </c>
      <c r="E20" s="384">
        <v>474</v>
      </c>
      <c r="F20" s="384">
        <v>2104</v>
      </c>
      <c r="G20" s="384">
        <v>141</v>
      </c>
      <c r="H20" s="384">
        <v>200</v>
      </c>
      <c r="I20" s="384">
        <v>2441</v>
      </c>
      <c r="J20" s="1119"/>
    </row>
    <row r="21" spans="1:10" s="46" customFormat="1" ht="13.9" customHeight="1" x14ac:dyDescent="0.2">
      <c r="A21" s="383">
        <v>32</v>
      </c>
      <c r="B21" s="61" t="s">
        <v>48</v>
      </c>
      <c r="C21" s="396">
        <v>212</v>
      </c>
      <c r="D21" s="384">
        <v>2261</v>
      </c>
      <c r="E21" s="384">
        <v>276</v>
      </c>
      <c r="F21" s="384">
        <v>2537</v>
      </c>
      <c r="G21" s="384">
        <v>131</v>
      </c>
      <c r="H21" s="384">
        <v>211</v>
      </c>
      <c r="I21" s="384">
        <v>2880</v>
      </c>
      <c r="J21" s="1119"/>
    </row>
    <row r="22" spans="1:10" s="46" customFormat="1" ht="13.9" customHeight="1" x14ac:dyDescent="0.2">
      <c r="A22" s="383">
        <v>33</v>
      </c>
      <c r="B22" s="61" t="s">
        <v>181</v>
      </c>
      <c r="C22" s="396">
        <v>8</v>
      </c>
      <c r="D22" s="384">
        <v>40</v>
      </c>
      <c r="E22" s="384">
        <v>286</v>
      </c>
      <c r="F22" s="384">
        <v>326</v>
      </c>
      <c r="G22" s="384">
        <v>182</v>
      </c>
      <c r="H22" s="384">
        <v>65</v>
      </c>
      <c r="I22" s="384">
        <v>516</v>
      </c>
      <c r="J22" s="1119"/>
    </row>
    <row r="23" spans="1:10" s="46" customFormat="1" ht="13.9" customHeight="1" x14ac:dyDescent="0.2">
      <c r="A23" s="383">
        <v>34</v>
      </c>
      <c r="B23" s="61" t="s">
        <v>49</v>
      </c>
      <c r="C23" s="396">
        <v>300</v>
      </c>
      <c r="D23" s="384">
        <v>2128</v>
      </c>
      <c r="E23" s="384">
        <v>337</v>
      </c>
      <c r="F23" s="384">
        <v>2465</v>
      </c>
      <c r="G23" s="384">
        <v>139</v>
      </c>
      <c r="H23" s="384">
        <v>274</v>
      </c>
      <c r="I23" s="384">
        <v>2904</v>
      </c>
      <c r="J23" s="1119"/>
    </row>
    <row r="24" spans="1:10" s="46" customFormat="1" ht="13.9" customHeight="1" x14ac:dyDescent="0.2">
      <c r="A24" s="383">
        <v>35</v>
      </c>
      <c r="B24" s="61" t="s">
        <v>91</v>
      </c>
      <c r="C24" s="396">
        <v>96</v>
      </c>
      <c r="D24" s="384">
        <v>1146</v>
      </c>
      <c r="E24" s="384">
        <v>628</v>
      </c>
      <c r="F24" s="384">
        <v>1774</v>
      </c>
      <c r="G24" s="384">
        <v>181</v>
      </c>
      <c r="H24" s="384">
        <v>158</v>
      </c>
      <c r="I24" s="384">
        <v>2051</v>
      </c>
      <c r="J24" s="1119"/>
    </row>
    <row r="25" spans="1:10" s="46" customFormat="1" ht="13.9" customHeight="1" x14ac:dyDescent="0.2">
      <c r="A25" s="383">
        <v>36</v>
      </c>
      <c r="B25" s="61" t="s">
        <v>50</v>
      </c>
      <c r="C25" s="396">
        <v>137</v>
      </c>
      <c r="D25" s="384">
        <v>1629</v>
      </c>
      <c r="E25" s="384">
        <v>44</v>
      </c>
      <c r="F25" s="384">
        <v>1673</v>
      </c>
      <c r="G25" s="384">
        <v>74</v>
      </c>
      <c r="H25" s="384">
        <v>125</v>
      </c>
      <c r="I25" s="384">
        <v>1884</v>
      </c>
      <c r="J25" s="1119"/>
    </row>
    <row r="26" spans="1:10" s="46" customFormat="1" ht="13.9" customHeight="1" x14ac:dyDescent="0.2">
      <c r="A26" s="383">
        <v>41</v>
      </c>
      <c r="B26" s="61" t="s">
        <v>51</v>
      </c>
      <c r="C26" s="396">
        <v>264</v>
      </c>
      <c r="D26" s="384">
        <v>1710</v>
      </c>
      <c r="E26" s="384">
        <v>52</v>
      </c>
      <c r="F26" s="384">
        <v>1762</v>
      </c>
      <c r="G26" s="384">
        <v>59</v>
      </c>
      <c r="H26" s="384">
        <v>241</v>
      </c>
      <c r="I26" s="384">
        <v>2085</v>
      </c>
      <c r="J26" s="1119"/>
    </row>
    <row r="27" spans="1:10" s="46" customFormat="1" ht="13.9" customHeight="1" x14ac:dyDescent="0.2">
      <c r="A27" s="383">
        <v>42</v>
      </c>
      <c r="B27" s="61" t="s">
        <v>52</v>
      </c>
      <c r="C27" s="396">
        <v>219</v>
      </c>
      <c r="D27" s="384">
        <v>1692</v>
      </c>
      <c r="E27" s="384">
        <v>44</v>
      </c>
      <c r="F27" s="384">
        <v>1736</v>
      </c>
      <c r="G27" s="384">
        <v>55</v>
      </c>
      <c r="H27" s="384">
        <v>214</v>
      </c>
      <c r="I27" s="384">
        <v>2010</v>
      </c>
      <c r="J27" s="1119"/>
    </row>
    <row r="28" spans="1:10" s="46" customFormat="1" ht="13.9" customHeight="1" x14ac:dyDescent="0.2">
      <c r="A28" s="383">
        <v>43</v>
      </c>
      <c r="B28" s="61" t="s">
        <v>53</v>
      </c>
      <c r="C28" s="396">
        <v>281</v>
      </c>
      <c r="D28" s="384">
        <v>2573</v>
      </c>
      <c r="E28" s="384">
        <v>262</v>
      </c>
      <c r="F28" s="384">
        <v>2835</v>
      </c>
      <c r="G28" s="384">
        <v>80</v>
      </c>
      <c r="H28" s="384">
        <v>221</v>
      </c>
      <c r="I28" s="384">
        <v>3196</v>
      </c>
      <c r="J28" s="1119"/>
    </row>
    <row r="29" spans="1:10" s="46" customFormat="1" ht="13.9" customHeight="1" x14ac:dyDescent="0.2">
      <c r="A29" s="383">
        <v>44</v>
      </c>
      <c r="B29" s="61" t="s">
        <v>54</v>
      </c>
      <c r="C29" s="396">
        <v>167</v>
      </c>
      <c r="D29" s="384">
        <v>1728</v>
      </c>
      <c r="E29" s="384">
        <v>113</v>
      </c>
      <c r="F29" s="384">
        <v>1841</v>
      </c>
      <c r="G29" s="384">
        <v>67</v>
      </c>
      <c r="H29" s="384">
        <v>132</v>
      </c>
      <c r="I29" s="384">
        <v>2075</v>
      </c>
      <c r="J29" s="1119"/>
    </row>
    <row r="30" spans="1:10" s="46" customFormat="1" ht="13.9" customHeight="1" x14ac:dyDescent="0.2">
      <c r="A30" s="383">
        <v>45</v>
      </c>
      <c r="B30" s="61" t="s">
        <v>55</v>
      </c>
      <c r="C30" s="396">
        <v>46</v>
      </c>
      <c r="D30" s="384">
        <v>94</v>
      </c>
      <c r="E30" s="384">
        <v>1536</v>
      </c>
      <c r="F30" s="384">
        <v>1630</v>
      </c>
      <c r="G30" s="384">
        <v>804</v>
      </c>
      <c r="H30" s="384">
        <v>369</v>
      </c>
      <c r="I30" s="384">
        <v>2480</v>
      </c>
      <c r="J30" s="1119"/>
    </row>
    <row r="31" spans="1:10" s="46" customFormat="1" ht="13.9" customHeight="1" x14ac:dyDescent="0.2">
      <c r="A31" s="383">
        <v>46</v>
      </c>
      <c r="B31" s="61" t="s">
        <v>56</v>
      </c>
      <c r="C31" s="396">
        <v>52</v>
      </c>
      <c r="D31" s="384">
        <v>395</v>
      </c>
      <c r="E31" s="384">
        <v>15</v>
      </c>
      <c r="F31" s="384">
        <v>410</v>
      </c>
      <c r="G31" s="384">
        <v>39</v>
      </c>
      <c r="H31" s="384">
        <v>71</v>
      </c>
      <c r="I31" s="384">
        <v>501</v>
      </c>
      <c r="J31" s="1119"/>
    </row>
    <row r="32" spans="1:10" s="46" customFormat="1" ht="13.9" customHeight="1" x14ac:dyDescent="0.2">
      <c r="A32" s="383">
        <v>47</v>
      </c>
      <c r="B32" s="61" t="s">
        <v>57</v>
      </c>
      <c r="C32" s="396">
        <v>92</v>
      </c>
      <c r="D32" s="384">
        <v>465</v>
      </c>
      <c r="E32" s="384">
        <v>11</v>
      </c>
      <c r="F32" s="384">
        <v>476</v>
      </c>
      <c r="G32" s="384">
        <v>31</v>
      </c>
      <c r="H32" s="384">
        <v>92</v>
      </c>
      <c r="I32" s="384">
        <v>599</v>
      </c>
      <c r="J32" s="1119"/>
    </row>
    <row r="33" spans="1:10" s="46" customFormat="1" ht="13.9" customHeight="1" x14ac:dyDescent="0.2">
      <c r="A33" s="383">
        <v>48</v>
      </c>
      <c r="B33" s="61" t="s">
        <v>58</v>
      </c>
      <c r="C33" s="396">
        <v>2</v>
      </c>
      <c r="D33" s="384">
        <v>3</v>
      </c>
      <c r="E33" s="384">
        <v>134</v>
      </c>
      <c r="F33" s="384">
        <v>137</v>
      </c>
      <c r="G33" s="384">
        <v>16</v>
      </c>
      <c r="H33" s="384">
        <v>6</v>
      </c>
      <c r="I33" s="384">
        <v>155</v>
      </c>
      <c r="J33" s="1119"/>
    </row>
    <row r="34" spans="1:10" s="46" customFormat="1" ht="13.9" customHeight="1" x14ac:dyDescent="0.2">
      <c r="A34" s="383">
        <v>51</v>
      </c>
      <c r="B34" s="61" t="s">
        <v>59</v>
      </c>
      <c r="C34" s="396">
        <v>198</v>
      </c>
      <c r="D34" s="384">
        <v>1216</v>
      </c>
      <c r="E34" s="384">
        <v>37</v>
      </c>
      <c r="F34" s="384">
        <v>1253</v>
      </c>
      <c r="G34" s="384">
        <v>35</v>
      </c>
      <c r="H34" s="384">
        <v>150</v>
      </c>
      <c r="I34" s="384">
        <v>1486</v>
      </c>
      <c r="J34" s="1119"/>
    </row>
    <row r="35" spans="1:10" s="46" customFormat="1" ht="13.9" customHeight="1" x14ac:dyDescent="0.2">
      <c r="A35" s="383">
        <v>52</v>
      </c>
      <c r="B35" s="61" t="s">
        <v>132</v>
      </c>
      <c r="C35" s="396">
        <v>214</v>
      </c>
      <c r="D35" s="384">
        <v>1742</v>
      </c>
      <c r="E35" s="384">
        <v>39</v>
      </c>
      <c r="F35" s="384">
        <v>1781</v>
      </c>
      <c r="G35" s="384">
        <v>59</v>
      </c>
      <c r="H35" s="384">
        <v>191</v>
      </c>
      <c r="I35" s="384">
        <v>2054</v>
      </c>
      <c r="J35" s="1119"/>
    </row>
    <row r="36" spans="1:10" s="46" customFormat="1" ht="13.9" customHeight="1" x14ac:dyDescent="0.2">
      <c r="A36" s="383">
        <v>53</v>
      </c>
      <c r="B36" s="61" t="s">
        <v>60</v>
      </c>
      <c r="C36" s="396">
        <v>198</v>
      </c>
      <c r="D36" s="384">
        <v>1036</v>
      </c>
      <c r="E36" s="384">
        <v>29</v>
      </c>
      <c r="F36" s="384">
        <v>1065</v>
      </c>
      <c r="G36" s="384">
        <v>80</v>
      </c>
      <c r="H36" s="384">
        <v>175</v>
      </c>
      <c r="I36" s="384">
        <v>1343</v>
      </c>
      <c r="J36" s="1119"/>
    </row>
    <row r="37" spans="1:10" s="46" customFormat="1" ht="13.9" customHeight="1" x14ac:dyDescent="0.2">
      <c r="A37" s="383">
        <v>54</v>
      </c>
      <c r="B37" s="61" t="s">
        <v>135</v>
      </c>
      <c r="C37" s="396">
        <v>64</v>
      </c>
      <c r="D37" s="384">
        <v>366</v>
      </c>
      <c r="E37" s="384">
        <v>10</v>
      </c>
      <c r="F37" s="384">
        <v>376</v>
      </c>
      <c r="G37" s="384">
        <v>30</v>
      </c>
      <c r="H37" s="384">
        <v>57</v>
      </c>
      <c r="I37" s="384">
        <v>470</v>
      </c>
      <c r="J37" s="1119"/>
    </row>
    <row r="38" spans="1:10" s="46" customFormat="1" ht="13.9" customHeight="1" x14ac:dyDescent="0.2">
      <c r="A38" s="383">
        <v>55</v>
      </c>
      <c r="B38" s="61" t="s">
        <v>166</v>
      </c>
      <c r="C38" s="396">
        <v>198</v>
      </c>
      <c r="D38" s="384">
        <v>1458</v>
      </c>
      <c r="E38" s="384">
        <v>34</v>
      </c>
      <c r="F38" s="384">
        <v>1492</v>
      </c>
      <c r="G38" s="384">
        <v>57</v>
      </c>
      <c r="H38" s="384">
        <v>191</v>
      </c>
      <c r="I38" s="384">
        <v>1747</v>
      </c>
      <c r="J38" s="1119"/>
    </row>
    <row r="39" spans="1:10" s="46" customFormat="1" ht="13.9" customHeight="1" x14ac:dyDescent="0.2">
      <c r="A39" s="383">
        <v>61</v>
      </c>
      <c r="B39" s="61" t="s">
        <v>64</v>
      </c>
      <c r="C39" s="396">
        <v>206</v>
      </c>
      <c r="D39" s="384">
        <v>1326</v>
      </c>
      <c r="E39" s="384">
        <v>27</v>
      </c>
      <c r="F39" s="384">
        <v>1353</v>
      </c>
      <c r="G39" s="384">
        <v>99</v>
      </c>
      <c r="H39" s="384">
        <v>209</v>
      </c>
      <c r="I39" s="384">
        <v>1658</v>
      </c>
      <c r="J39" s="1119"/>
    </row>
    <row r="40" spans="1:10" s="46" customFormat="1" ht="13.9" customHeight="1" x14ac:dyDescent="0.2">
      <c r="A40" s="383">
        <v>62</v>
      </c>
      <c r="B40" s="61" t="s">
        <v>65</v>
      </c>
      <c r="C40" s="396">
        <v>115</v>
      </c>
      <c r="D40" s="384">
        <v>577</v>
      </c>
      <c r="E40" s="384">
        <v>9</v>
      </c>
      <c r="F40" s="384">
        <v>586</v>
      </c>
      <c r="G40" s="384">
        <v>108</v>
      </c>
      <c r="H40" s="384">
        <v>119</v>
      </c>
      <c r="I40" s="384">
        <v>809</v>
      </c>
      <c r="J40" s="1119"/>
    </row>
    <row r="41" spans="1:10" s="46" customFormat="1" ht="13.9" customHeight="1" x14ac:dyDescent="0.2">
      <c r="A41" s="383">
        <v>63</v>
      </c>
      <c r="B41" s="61" t="s">
        <v>66</v>
      </c>
      <c r="C41" s="396">
        <v>60</v>
      </c>
      <c r="D41" s="384">
        <v>330</v>
      </c>
      <c r="E41" s="384">
        <v>8</v>
      </c>
      <c r="F41" s="384">
        <v>338</v>
      </c>
      <c r="G41" s="384">
        <v>37</v>
      </c>
      <c r="H41" s="384">
        <v>87</v>
      </c>
      <c r="I41" s="384">
        <v>435</v>
      </c>
      <c r="J41" s="1119"/>
    </row>
    <row r="42" spans="1:10" s="46" customFormat="1" ht="13.9" customHeight="1" x14ac:dyDescent="0.2">
      <c r="A42" s="383">
        <v>64</v>
      </c>
      <c r="B42" s="61" t="s">
        <v>67</v>
      </c>
      <c r="C42" s="396">
        <v>32</v>
      </c>
      <c r="D42" s="384">
        <v>233</v>
      </c>
      <c r="E42" s="384">
        <v>5</v>
      </c>
      <c r="F42" s="384">
        <v>238</v>
      </c>
      <c r="G42" s="384">
        <v>29</v>
      </c>
      <c r="H42" s="384">
        <v>55</v>
      </c>
      <c r="I42" s="384">
        <v>299</v>
      </c>
      <c r="J42" s="1119"/>
    </row>
    <row r="43" spans="1:10" s="46" customFormat="1" ht="13.9" customHeight="1" x14ac:dyDescent="0.2">
      <c r="A43" s="383">
        <v>65</v>
      </c>
      <c r="B43" s="61" t="s">
        <v>68</v>
      </c>
      <c r="C43" s="396">
        <v>57</v>
      </c>
      <c r="D43" s="384">
        <v>364</v>
      </c>
      <c r="E43" s="384">
        <v>10</v>
      </c>
      <c r="F43" s="384">
        <v>374</v>
      </c>
      <c r="G43" s="384">
        <v>45</v>
      </c>
      <c r="H43" s="384">
        <v>56</v>
      </c>
      <c r="I43" s="384">
        <v>476</v>
      </c>
      <c r="J43" s="1119"/>
    </row>
    <row r="44" spans="1:10" s="46" customFormat="1" ht="13.9" customHeight="1" x14ac:dyDescent="0.2">
      <c r="A44" s="383">
        <v>66</v>
      </c>
      <c r="B44" s="61" t="s">
        <v>69</v>
      </c>
      <c r="C44" s="396">
        <v>262</v>
      </c>
      <c r="D44" s="384">
        <v>1279</v>
      </c>
      <c r="E44" s="384">
        <v>58</v>
      </c>
      <c r="F44" s="384">
        <v>1337</v>
      </c>
      <c r="G44" s="384">
        <v>183</v>
      </c>
      <c r="H44" s="384">
        <v>228</v>
      </c>
      <c r="I44" s="384">
        <v>1782</v>
      </c>
      <c r="J44" s="1119"/>
    </row>
    <row r="45" spans="1:10" s="46" customFormat="1" ht="13.9" customHeight="1" x14ac:dyDescent="0.2">
      <c r="A45" s="383">
        <v>71</v>
      </c>
      <c r="B45" s="61" t="s">
        <v>70</v>
      </c>
      <c r="C45" s="396">
        <v>147</v>
      </c>
      <c r="D45" s="384">
        <v>913</v>
      </c>
      <c r="E45" s="384">
        <v>61</v>
      </c>
      <c r="F45" s="384">
        <v>974</v>
      </c>
      <c r="G45" s="384">
        <v>71</v>
      </c>
      <c r="H45" s="384">
        <v>162</v>
      </c>
      <c r="I45" s="384">
        <v>1192</v>
      </c>
      <c r="J45" s="1119"/>
    </row>
    <row r="46" spans="1:10" s="46" customFormat="1" ht="13.9" customHeight="1" x14ac:dyDescent="0.2">
      <c r="A46" s="383">
        <v>72</v>
      </c>
      <c r="B46" s="61" t="s">
        <v>71</v>
      </c>
      <c r="C46" s="396">
        <v>248</v>
      </c>
      <c r="D46" s="384">
        <v>1460</v>
      </c>
      <c r="E46" s="384">
        <v>54</v>
      </c>
      <c r="F46" s="384">
        <v>1514</v>
      </c>
      <c r="G46" s="384">
        <v>49</v>
      </c>
      <c r="H46" s="384">
        <v>216</v>
      </c>
      <c r="I46" s="384">
        <v>1811</v>
      </c>
      <c r="J46" s="1119"/>
    </row>
    <row r="47" spans="1:10" s="46" customFormat="1" ht="13.9" customHeight="1" x14ac:dyDescent="0.2">
      <c r="A47" s="383">
        <v>81</v>
      </c>
      <c r="B47" s="61" t="s">
        <v>5</v>
      </c>
      <c r="C47" s="396">
        <v>123</v>
      </c>
      <c r="D47" s="384">
        <v>703</v>
      </c>
      <c r="E47" s="384">
        <v>37</v>
      </c>
      <c r="F47" s="384">
        <v>740</v>
      </c>
      <c r="G47" s="384">
        <v>50</v>
      </c>
      <c r="H47" s="384">
        <v>121</v>
      </c>
      <c r="I47" s="384">
        <v>913</v>
      </c>
      <c r="J47" s="1119"/>
    </row>
    <row r="48" spans="1:10" s="46" customFormat="1" ht="13.9" customHeight="1" x14ac:dyDescent="0.2">
      <c r="A48" s="383">
        <v>82</v>
      </c>
      <c r="B48" s="61" t="s">
        <v>72</v>
      </c>
      <c r="C48" s="396">
        <v>161</v>
      </c>
      <c r="D48" s="384">
        <v>1191</v>
      </c>
      <c r="E48" s="384">
        <v>24</v>
      </c>
      <c r="F48" s="384">
        <v>1215</v>
      </c>
      <c r="G48" s="384">
        <v>49</v>
      </c>
      <c r="H48" s="384">
        <v>177</v>
      </c>
      <c r="I48" s="384">
        <v>1425</v>
      </c>
      <c r="J48" s="1119"/>
    </row>
    <row r="49" spans="1:10" s="46" customFormat="1" ht="13.9" customHeight="1" x14ac:dyDescent="0.2">
      <c r="A49" s="383">
        <v>83</v>
      </c>
      <c r="B49" s="61" t="s">
        <v>73</v>
      </c>
      <c r="C49" s="396">
        <v>118</v>
      </c>
      <c r="D49" s="384">
        <v>836</v>
      </c>
      <c r="E49" s="384">
        <v>25</v>
      </c>
      <c r="F49" s="384">
        <v>861</v>
      </c>
      <c r="G49" s="384">
        <v>26</v>
      </c>
      <c r="H49" s="384">
        <v>108</v>
      </c>
      <c r="I49" s="384">
        <v>1005</v>
      </c>
      <c r="J49" s="1119"/>
    </row>
    <row r="50" spans="1:10" s="46" customFormat="1" ht="13.9" customHeight="1" x14ac:dyDescent="0.2">
      <c r="A50" s="383">
        <v>91</v>
      </c>
      <c r="B50" s="61" t="s">
        <v>74</v>
      </c>
      <c r="C50" s="396">
        <v>97</v>
      </c>
      <c r="D50" s="384">
        <v>737</v>
      </c>
      <c r="E50" s="384">
        <v>32</v>
      </c>
      <c r="F50" s="384">
        <v>769</v>
      </c>
      <c r="G50" s="384">
        <v>37</v>
      </c>
      <c r="H50" s="384">
        <v>115</v>
      </c>
      <c r="I50" s="384">
        <v>903</v>
      </c>
      <c r="J50" s="1119"/>
    </row>
    <row r="51" spans="1:10" s="46" customFormat="1" ht="13.9" customHeight="1" x14ac:dyDescent="0.2">
      <c r="A51" s="383">
        <v>92</v>
      </c>
      <c r="B51" s="61" t="s">
        <v>75</v>
      </c>
      <c r="C51" s="396">
        <v>35</v>
      </c>
      <c r="D51" s="384">
        <v>19</v>
      </c>
      <c r="E51" s="384">
        <v>141</v>
      </c>
      <c r="F51" s="384">
        <v>160</v>
      </c>
      <c r="G51" s="384">
        <v>86</v>
      </c>
      <c r="H51" s="384">
        <v>38</v>
      </c>
      <c r="I51" s="384">
        <v>281</v>
      </c>
      <c r="J51" s="1119"/>
    </row>
    <row r="52" spans="1:10" s="46" customFormat="1" ht="13.9" customHeight="1" x14ac:dyDescent="0.2">
      <c r="A52" s="383">
        <v>93</v>
      </c>
      <c r="B52" s="61" t="s">
        <v>76</v>
      </c>
      <c r="C52" s="396">
        <v>118</v>
      </c>
      <c r="D52" s="384">
        <v>867</v>
      </c>
      <c r="E52" s="384">
        <v>33</v>
      </c>
      <c r="F52" s="384">
        <v>900</v>
      </c>
      <c r="G52" s="384">
        <v>67</v>
      </c>
      <c r="H52" s="384">
        <v>126</v>
      </c>
      <c r="I52" s="384">
        <v>1085</v>
      </c>
      <c r="J52" s="1119"/>
    </row>
    <row r="53" spans="1:10" s="46" customFormat="1" ht="13.9" customHeight="1" x14ac:dyDescent="0.2">
      <c r="A53" s="383">
        <v>94</v>
      </c>
      <c r="B53" s="61" t="s">
        <v>77</v>
      </c>
      <c r="C53" s="396">
        <v>218</v>
      </c>
      <c r="D53" s="384">
        <v>1258</v>
      </c>
      <c r="E53" s="384">
        <v>69</v>
      </c>
      <c r="F53" s="384">
        <v>1327</v>
      </c>
      <c r="G53" s="384">
        <v>109</v>
      </c>
      <c r="H53" s="384">
        <v>226</v>
      </c>
      <c r="I53" s="384">
        <v>1654</v>
      </c>
      <c r="J53" s="1119"/>
    </row>
    <row r="54" spans="1:10" s="46" customFormat="1" ht="13.9" customHeight="1" x14ac:dyDescent="0.2">
      <c r="A54" s="383">
        <v>101</v>
      </c>
      <c r="B54" s="61" t="s">
        <v>78</v>
      </c>
      <c r="C54" s="396">
        <v>326</v>
      </c>
      <c r="D54" s="384">
        <v>1850</v>
      </c>
      <c r="E54" s="384">
        <v>79</v>
      </c>
      <c r="F54" s="384">
        <v>1929</v>
      </c>
      <c r="G54" s="384">
        <v>122</v>
      </c>
      <c r="H54" s="384">
        <v>349</v>
      </c>
      <c r="I54" s="384">
        <v>2377</v>
      </c>
      <c r="J54" s="1119"/>
    </row>
    <row r="55" spans="1:10" s="46" customFormat="1" ht="13.9" customHeight="1" x14ac:dyDescent="0.2">
      <c r="A55" s="383">
        <v>102</v>
      </c>
      <c r="B55" s="61" t="s">
        <v>79</v>
      </c>
      <c r="C55" s="396">
        <v>11</v>
      </c>
      <c r="D55" s="384">
        <v>72</v>
      </c>
      <c r="E55" s="384">
        <v>2</v>
      </c>
      <c r="F55" s="384">
        <v>74</v>
      </c>
      <c r="G55" s="384">
        <v>54</v>
      </c>
      <c r="H55" s="384">
        <v>33</v>
      </c>
      <c r="I55" s="384">
        <v>139</v>
      </c>
      <c r="J55" s="1119"/>
    </row>
    <row r="56" spans="1:10" s="46" customFormat="1" ht="13.9" customHeight="1" x14ac:dyDescent="0.2">
      <c r="A56" s="383">
        <v>103</v>
      </c>
      <c r="B56" s="61" t="s">
        <v>80</v>
      </c>
      <c r="C56" s="396">
        <v>68</v>
      </c>
      <c r="D56" s="384">
        <v>407</v>
      </c>
      <c r="E56" s="384">
        <v>23</v>
      </c>
      <c r="F56" s="384">
        <v>430</v>
      </c>
      <c r="G56" s="384">
        <v>82</v>
      </c>
      <c r="H56" s="384">
        <v>109</v>
      </c>
      <c r="I56" s="384">
        <v>580</v>
      </c>
      <c r="J56" s="1119"/>
    </row>
    <row r="57" spans="1:10" s="46" customFormat="1" ht="13.9" customHeight="1" x14ac:dyDescent="0.2">
      <c r="A57" s="383">
        <v>105</v>
      </c>
      <c r="B57" s="61" t="s">
        <v>81</v>
      </c>
      <c r="C57" s="396">
        <v>56</v>
      </c>
      <c r="D57" s="384">
        <v>317</v>
      </c>
      <c r="E57" s="384">
        <v>14</v>
      </c>
      <c r="F57" s="384">
        <v>331</v>
      </c>
      <c r="G57" s="384">
        <v>50</v>
      </c>
      <c r="H57" s="384">
        <v>66</v>
      </c>
      <c r="I57" s="384">
        <v>437</v>
      </c>
      <c r="J57" s="1119"/>
    </row>
    <row r="58" spans="1:10" s="46" customFormat="1" ht="13.9" customHeight="1" x14ac:dyDescent="0.2">
      <c r="A58" s="383">
        <v>106</v>
      </c>
      <c r="B58" s="61" t="s">
        <v>82</v>
      </c>
      <c r="C58" s="396">
        <v>78</v>
      </c>
      <c r="D58" s="384">
        <v>546</v>
      </c>
      <c r="E58" s="384">
        <v>19</v>
      </c>
      <c r="F58" s="384">
        <v>565</v>
      </c>
      <c r="G58" s="384">
        <v>14</v>
      </c>
      <c r="H58" s="384">
        <v>87</v>
      </c>
      <c r="I58" s="384">
        <v>657</v>
      </c>
      <c r="J58" s="1119"/>
    </row>
    <row r="59" spans="1:10" s="46" customFormat="1" ht="13.9" customHeight="1" x14ac:dyDescent="0.2">
      <c r="A59" s="383">
        <v>107</v>
      </c>
      <c r="B59" s="61" t="s">
        <v>83</v>
      </c>
      <c r="C59" s="396">
        <v>136</v>
      </c>
      <c r="D59" s="384">
        <v>1224</v>
      </c>
      <c r="E59" s="384">
        <v>18</v>
      </c>
      <c r="F59" s="384">
        <v>1242</v>
      </c>
      <c r="G59" s="384">
        <v>37</v>
      </c>
      <c r="H59" s="384">
        <v>178</v>
      </c>
      <c r="I59" s="384">
        <v>1415</v>
      </c>
      <c r="J59" s="1119"/>
    </row>
    <row r="60" spans="1:10" s="46" customFormat="1" ht="13.9" customHeight="1" x14ac:dyDescent="0.2">
      <c r="A60" s="383">
        <v>108</v>
      </c>
      <c r="B60" s="61" t="s">
        <v>84</v>
      </c>
      <c r="C60" s="396">
        <v>86</v>
      </c>
      <c r="D60" s="384">
        <v>643</v>
      </c>
      <c r="E60" s="384">
        <v>25</v>
      </c>
      <c r="F60" s="384">
        <v>668</v>
      </c>
      <c r="G60" s="384">
        <v>21</v>
      </c>
      <c r="H60" s="384">
        <v>113</v>
      </c>
      <c r="I60" s="384">
        <v>775</v>
      </c>
      <c r="J60" s="1119"/>
    </row>
    <row r="61" spans="1:10" s="46" customFormat="1" ht="13.9" customHeight="1" x14ac:dyDescent="0.2">
      <c r="A61" s="383">
        <v>109</v>
      </c>
      <c r="B61" s="61" t="s">
        <v>145</v>
      </c>
      <c r="C61" s="396">
        <v>57</v>
      </c>
      <c r="D61" s="384">
        <v>292</v>
      </c>
      <c r="E61" s="384">
        <v>7</v>
      </c>
      <c r="F61" s="384">
        <v>299</v>
      </c>
      <c r="G61" s="384">
        <v>25</v>
      </c>
      <c r="H61" s="384">
        <v>48</v>
      </c>
      <c r="I61" s="384">
        <v>381</v>
      </c>
      <c r="J61" s="1119"/>
    </row>
    <row r="62" spans="1:10" s="46" customFormat="1" ht="13.9" customHeight="1" x14ac:dyDescent="0.2">
      <c r="A62" s="383">
        <v>111</v>
      </c>
      <c r="B62" s="61" t="s">
        <v>85</v>
      </c>
      <c r="C62" s="396">
        <v>194</v>
      </c>
      <c r="D62" s="384">
        <v>2181</v>
      </c>
      <c r="E62" s="384">
        <v>124</v>
      </c>
      <c r="F62" s="384">
        <v>2305</v>
      </c>
      <c r="G62" s="384">
        <v>35</v>
      </c>
      <c r="H62" s="384">
        <v>139</v>
      </c>
      <c r="I62" s="384">
        <v>2534</v>
      </c>
      <c r="J62" s="1119"/>
    </row>
    <row r="63" spans="1:10" s="46" customFormat="1" ht="13.9" customHeight="1" x14ac:dyDescent="0.2">
      <c r="A63" s="383">
        <v>112</v>
      </c>
      <c r="B63" s="61" t="s">
        <v>86</v>
      </c>
      <c r="C63" s="396">
        <v>312</v>
      </c>
      <c r="D63" s="384">
        <v>2521</v>
      </c>
      <c r="E63" s="384">
        <v>168</v>
      </c>
      <c r="F63" s="384">
        <v>2689</v>
      </c>
      <c r="G63" s="384">
        <v>123</v>
      </c>
      <c r="H63" s="384">
        <v>300</v>
      </c>
      <c r="I63" s="384">
        <v>3124</v>
      </c>
      <c r="J63" s="1119"/>
    </row>
    <row r="64" spans="1:10" s="46" customFormat="1" ht="13.9" customHeight="1" x14ac:dyDescent="0.2">
      <c r="A64" s="383">
        <v>113</v>
      </c>
      <c r="B64" s="61" t="s">
        <v>87</v>
      </c>
      <c r="C64" s="396">
        <v>26</v>
      </c>
      <c r="D64" s="384">
        <v>194</v>
      </c>
      <c r="E64" s="384">
        <v>161</v>
      </c>
      <c r="F64" s="384">
        <v>355</v>
      </c>
      <c r="G64" s="384">
        <v>31</v>
      </c>
      <c r="H64" s="384">
        <v>29</v>
      </c>
      <c r="I64" s="384">
        <v>412</v>
      </c>
      <c r="J64" s="1119"/>
    </row>
    <row r="65" spans="1:10" s="46" customFormat="1" ht="13.9" customHeight="1" x14ac:dyDescent="0.2">
      <c r="A65" s="383">
        <v>121</v>
      </c>
      <c r="B65" s="61" t="s">
        <v>61</v>
      </c>
      <c r="C65" s="396">
        <v>359</v>
      </c>
      <c r="D65" s="384">
        <v>2886</v>
      </c>
      <c r="E65" s="384">
        <v>383</v>
      </c>
      <c r="F65" s="384">
        <v>3269</v>
      </c>
      <c r="G65" s="384">
        <v>140</v>
      </c>
      <c r="H65" s="384">
        <v>274</v>
      </c>
      <c r="I65" s="384">
        <v>3768</v>
      </c>
      <c r="J65" s="1119"/>
    </row>
    <row r="66" spans="1:10" s="46" customFormat="1" ht="13.9" customHeight="1" x14ac:dyDescent="0.2">
      <c r="A66" s="383">
        <v>122</v>
      </c>
      <c r="B66" s="61" t="s">
        <v>62</v>
      </c>
      <c r="C66" s="396">
        <v>326</v>
      </c>
      <c r="D66" s="384">
        <v>2607</v>
      </c>
      <c r="E66" s="384">
        <v>201</v>
      </c>
      <c r="F66" s="384">
        <v>2808</v>
      </c>
      <c r="G66" s="384">
        <v>83</v>
      </c>
      <c r="H66" s="384">
        <v>237</v>
      </c>
      <c r="I66" s="384">
        <v>3217</v>
      </c>
      <c r="J66" s="1119"/>
    </row>
    <row r="67" spans="1:10" s="46" customFormat="1" ht="13.9" customHeight="1" x14ac:dyDescent="0.2">
      <c r="A67" s="383">
        <v>123</v>
      </c>
      <c r="B67" s="61" t="s">
        <v>63</v>
      </c>
      <c r="C67" s="396">
        <v>232</v>
      </c>
      <c r="D67" s="384">
        <v>1424</v>
      </c>
      <c r="E67" s="384">
        <v>145</v>
      </c>
      <c r="F67" s="384">
        <v>1569</v>
      </c>
      <c r="G67" s="384">
        <v>198</v>
      </c>
      <c r="H67" s="384">
        <v>281</v>
      </c>
      <c r="I67" s="384">
        <v>1999</v>
      </c>
      <c r="J67" s="933"/>
    </row>
    <row r="68" spans="1:10" s="46" customFormat="1" ht="13.9" customHeight="1" x14ac:dyDescent="0.2">
      <c r="A68" s="386"/>
      <c r="B68" s="386" t="s">
        <v>160</v>
      </c>
      <c r="C68" s="396"/>
      <c r="D68" s="384">
        <v>9</v>
      </c>
      <c r="E68" s="384">
        <v>4</v>
      </c>
      <c r="F68" s="384">
        <v>13</v>
      </c>
      <c r="G68" s="384">
        <v>7</v>
      </c>
      <c r="H68" s="384">
        <v>11</v>
      </c>
      <c r="I68" s="384">
        <v>20</v>
      </c>
      <c r="J68" s="933"/>
    </row>
    <row r="69" spans="1:10" s="46" customFormat="1" ht="13.9" customHeight="1" x14ac:dyDescent="0.2">
      <c r="A69" s="386"/>
      <c r="B69" s="386"/>
      <c r="C69" s="396"/>
      <c r="D69" s="384"/>
      <c r="E69" s="384"/>
      <c r="F69" s="384"/>
      <c r="G69" s="384"/>
      <c r="H69" s="384"/>
      <c r="I69" s="384"/>
      <c r="J69" s="933"/>
    </row>
    <row r="70" spans="1:10" s="738" customFormat="1" ht="13.9" customHeight="1" x14ac:dyDescent="0.2">
      <c r="A70" s="387">
        <v>1</v>
      </c>
      <c r="B70" s="386" t="s">
        <v>2</v>
      </c>
      <c r="C70" s="396">
        <f>SUM(C6:C13)</f>
        <v>935</v>
      </c>
      <c r="D70" s="384">
        <f t="shared" ref="D70:I70" si="0">SUM(D6:D13)</f>
        <v>6093</v>
      </c>
      <c r="E70" s="384">
        <f t="shared" si="0"/>
        <v>1592</v>
      </c>
      <c r="F70" s="384">
        <f t="shared" si="0"/>
        <v>7685</v>
      </c>
      <c r="G70" s="384">
        <f t="shared" si="0"/>
        <v>816</v>
      </c>
      <c r="H70" s="384">
        <f t="shared" si="0"/>
        <v>879</v>
      </c>
      <c r="I70" s="384">
        <f t="shared" si="0"/>
        <v>9436</v>
      </c>
      <c r="J70" s="933"/>
    </row>
    <row r="71" spans="1:10" s="738" customFormat="1" ht="13.9" customHeight="1" x14ac:dyDescent="0.2">
      <c r="A71" s="387">
        <v>2</v>
      </c>
      <c r="B71" s="386" t="s">
        <v>157</v>
      </c>
      <c r="C71" s="396">
        <f>SUM(C14:C19)</f>
        <v>540</v>
      </c>
      <c r="D71" s="384">
        <f t="shared" ref="D71:I71" si="1">SUM(D14:D19)</f>
        <v>6444</v>
      </c>
      <c r="E71" s="384">
        <f t="shared" si="1"/>
        <v>24392</v>
      </c>
      <c r="F71" s="384">
        <f t="shared" si="1"/>
        <v>30836</v>
      </c>
      <c r="G71" s="384">
        <f t="shared" si="1"/>
        <v>775</v>
      </c>
      <c r="H71" s="384">
        <f t="shared" si="1"/>
        <v>668</v>
      </c>
      <c r="I71" s="384">
        <f t="shared" si="1"/>
        <v>32151</v>
      </c>
      <c r="J71" s="933"/>
    </row>
    <row r="72" spans="1:10" s="738" customFormat="1" ht="13.9" customHeight="1" x14ac:dyDescent="0.2">
      <c r="A72" s="387">
        <v>3</v>
      </c>
      <c r="B72" s="386" t="s">
        <v>10</v>
      </c>
      <c r="C72" s="396">
        <f>SUM(C20:C25)</f>
        <v>949</v>
      </c>
      <c r="D72" s="384">
        <f t="shared" ref="D72:I72" si="2">SUM(D20:D25)</f>
        <v>8834</v>
      </c>
      <c r="E72" s="384">
        <f t="shared" si="2"/>
        <v>2045</v>
      </c>
      <c r="F72" s="384">
        <f t="shared" si="2"/>
        <v>10879</v>
      </c>
      <c r="G72" s="384">
        <f t="shared" si="2"/>
        <v>848</v>
      </c>
      <c r="H72" s="384">
        <f t="shared" si="2"/>
        <v>1033</v>
      </c>
      <c r="I72" s="384">
        <f t="shared" si="2"/>
        <v>12676</v>
      </c>
      <c r="J72" s="933"/>
    </row>
    <row r="73" spans="1:10" s="738" customFormat="1" ht="13.9" customHeight="1" x14ac:dyDescent="0.2">
      <c r="A73" s="387">
        <v>4</v>
      </c>
      <c r="B73" s="386" t="s">
        <v>3</v>
      </c>
      <c r="C73" s="396">
        <f>SUM(C26:C33)</f>
        <v>1123</v>
      </c>
      <c r="D73" s="384">
        <f t="shared" ref="D73:I73" si="3">SUM(D26:D33)</f>
        <v>8660</v>
      </c>
      <c r="E73" s="384">
        <f t="shared" si="3"/>
        <v>2167</v>
      </c>
      <c r="F73" s="384">
        <f t="shared" si="3"/>
        <v>10827</v>
      </c>
      <c r="G73" s="384">
        <f t="shared" si="3"/>
        <v>1151</v>
      </c>
      <c r="H73" s="384">
        <f t="shared" si="3"/>
        <v>1346</v>
      </c>
      <c r="I73" s="384">
        <f t="shared" si="3"/>
        <v>13101</v>
      </c>
      <c r="J73" s="933"/>
    </row>
    <row r="74" spans="1:10" s="738" customFormat="1" ht="13.9" customHeight="1" x14ac:dyDescent="0.2">
      <c r="A74" s="387">
        <v>5</v>
      </c>
      <c r="B74" s="386" t="s">
        <v>7</v>
      </c>
      <c r="C74" s="396">
        <f>SUM(C34:C38)</f>
        <v>872</v>
      </c>
      <c r="D74" s="384">
        <f t="shared" ref="D74:I74" si="4">SUM(D34:D38)</f>
        <v>5818</v>
      </c>
      <c r="E74" s="384">
        <f t="shared" si="4"/>
        <v>149</v>
      </c>
      <c r="F74" s="384">
        <f t="shared" si="4"/>
        <v>5967</v>
      </c>
      <c r="G74" s="384">
        <f t="shared" si="4"/>
        <v>261</v>
      </c>
      <c r="H74" s="384">
        <f t="shared" si="4"/>
        <v>764</v>
      </c>
      <c r="I74" s="384">
        <f t="shared" si="4"/>
        <v>7100</v>
      </c>
      <c r="J74" s="933"/>
    </row>
    <row r="75" spans="1:10" s="738" customFormat="1" ht="13.9" customHeight="1" x14ac:dyDescent="0.2">
      <c r="A75" s="387">
        <v>6</v>
      </c>
      <c r="B75" s="386" t="s">
        <v>11</v>
      </c>
      <c r="C75" s="396">
        <f>SUM(C39:C44)</f>
        <v>732</v>
      </c>
      <c r="D75" s="384">
        <f t="shared" ref="D75:I75" si="5">SUM(D39:D44)</f>
        <v>4109</v>
      </c>
      <c r="E75" s="384">
        <f t="shared" si="5"/>
        <v>117</v>
      </c>
      <c r="F75" s="384">
        <f t="shared" si="5"/>
        <v>4226</v>
      </c>
      <c r="G75" s="384">
        <f t="shared" si="5"/>
        <v>501</v>
      </c>
      <c r="H75" s="384">
        <f t="shared" si="5"/>
        <v>754</v>
      </c>
      <c r="I75" s="384">
        <f t="shared" si="5"/>
        <v>5459</v>
      </c>
      <c r="J75" s="933"/>
    </row>
    <row r="76" spans="1:10" s="738" customFormat="1" ht="13.9" customHeight="1" x14ac:dyDescent="0.2">
      <c r="A76" s="387">
        <v>7</v>
      </c>
      <c r="B76" s="386" t="s">
        <v>4</v>
      </c>
      <c r="C76" s="396">
        <f>SUM(C45:C46)</f>
        <v>395</v>
      </c>
      <c r="D76" s="384">
        <f t="shared" ref="D76:I76" si="6">SUM(D45:D46)</f>
        <v>2373</v>
      </c>
      <c r="E76" s="384">
        <f t="shared" si="6"/>
        <v>115</v>
      </c>
      <c r="F76" s="384">
        <f t="shared" si="6"/>
        <v>2488</v>
      </c>
      <c r="G76" s="384">
        <f t="shared" si="6"/>
        <v>120</v>
      </c>
      <c r="H76" s="384">
        <f t="shared" si="6"/>
        <v>378</v>
      </c>
      <c r="I76" s="384">
        <f t="shared" si="6"/>
        <v>3003</v>
      </c>
      <c r="J76" s="933"/>
    </row>
    <row r="77" spans="1:10" s="738" customFormat="1" ht="13.9" customHeight="1" x14ac:dyDescent="0.2">
      <c r="A77" s="387">
        <v>8</v>
      </c>
      <c r="B77" s="386" t="s">
        <v>5</v>
      </c>
      <c r="C77" s="396">
        <f>SUM(C47:C49)</f>
        <v>402</v>
      </c>
      <c r="D77" s="384">
        <f t="shared" ref="D77:I77" si="7">SUM(D47:D49)</f>
        <v>2730</v>
      </c>
      <c r="E77" s="384">
        <f t="shared" si="7"/>
        <v>86</v>
      </c>
      <c r="F77" s="384">
        <f t="shared" si="7"/>
        <v>2816</v>
      </c>
      <c r="G77" s="384">
        <f t="shared" si="7"/>
        <v>125</v>
      </c>
      <c r="H77" s="384">
        <f t="shared" si="7"/>
        <v>406</v>
      </c>
      <c r="I77" s="384">
        <f t="shared" si="7"/>
        <v>3343</v>
      </c>
      <c r="J77" s="933"/>
    </row>
    <row r="78" spans="1:10" s="738" customFormat="1" ht="13.9" customHeight="1" x14ac:dyDescent="0.2">
      <c r="A78" s="387">
        <v>9</v>
      </c>
      <c r="B78" s="386" t="s">
        <v>8</v>
      </c>
      <c r="C78" s="396">
        <f>SUM(C50:C53)</f>
        <v>468</v>
      </c>
      <c r="D78" s="384">
        <f t="shared" ref="D78:I78" si="8">SUM(D50:D53)</f>
        <v>2881</v>
      </c>
      <c r="E78" s="384">
        <f t="shared" si="8"/>
        <v>275</v>
      </c>
      <c r="F78" s="384">
        <f t="shared" si="8"/>
        <v>3156</v>
      </c>
      <c r="G78" s="384">
        <f t="shared" si="8"/>
        <v>299</v>
      </c>
      <c r="H78" s="384">
        <f t="shared" si="8"/>
        <v>505</v>
      </c>
      <c r="I78" s="384">
        <f t="shared" si="8"/>
        <v>3923</v>
      </c>
      <c r="J78" s="933"/>
    </row>
    <row r="79" spans="1:10" s="738" customFormat="1" ht="13.9" customHeight="1" x14ac:dyDescent="0.2">
      <c r="A79" s="387">
        <v>10</v>
      </c>
      <c r="B79" s="386" t="s">
        <v>9</v>
      </c>
      <c r="C79" s="396">
        <f>SUM(C54:C61)</f>
        <v>818</v>
      </c>
      <c r="D79" s="384">
        <f t="shared" ref="D79:I79" si="9">SUM(D54:D61)</f>
        <v>5351</v>
      </c>
      <c r="E79" s="384">
        <f t="shared" si="9"/>
        <v>187</v>
      </c>
      <c r="F79" s="384">
        <f t="shared" si="9"/>
        <v>5538</v>
      </c>
      <c r="G79" s="384">
        <f t="shared" si="9"/>
        <v>405</v>
      </c>
      <c r="H79" s="384">
        <f t="shared" si="9"/>
        <v>983</v>
      </c>
      <c r="I79" s="384">
        <f t="shared" si="9"/>
        <v>6761</v>
      </c>
      <c r="J79" s="933"/>
    </row>
    <row r="80" spans="1:10" s="738" customFormat="1" ht="13.9" customHeight="1" x14ac:dyDescent="0.2">
      <c r="A80" s="387">
        <v>11</v>
      </c>
      <c r="B80" s="386" t="s">
        <v>163</v>
      </c>
      <c r="C80" s="396">
        <f>SUM(C62:C64)</f>
        <v>532</v>
      </c>
      <c r="D80" s="384">
        <f t="shared" ref="D80:I80" si="10">SUM(D62:D64)</f>
        <v>4896</v>
      </c>
      <c r="E80" s="384">
        <f t="shared" si="10"/>
        <v>453</v>
      </c>
      <c r="F80" s="384">
        <f t="shared" si="10"/>
        <v>5349</v>
      </c>
      <c r="G80" s="384">
        <f t="shared" si="10"/>
        <v>189</v>
      </c>
      <c r="H80" s="384">
        <f t="shared" si="10"/>
        <v>468</v>
      </c>
      <c r="I80" s="384">
        <f t="shared" si="10"/>
        <v>6070</v>
      </c>
      <c r="J80" s="1120"/>
    </row>
    <row r="81" spans="1:10" s="738" customFormat="1" ht="13.9" customHeight="1" x14ac:dyDescent="0.2">
      <c r="A81" s="387">
        <v>12</v>
      </c>
      <c r="B81" s="386" t="s">
        <v>165</v>
      </c>
      <c r="C81" s="396">
        <f>SUM(C65:C67)</f>
        <v>917</v>
      </c>
      <c r="D81" s="384">
        <f t="shared" ref="D81:I81" si="11">SUM(D65:D67)</f>
        <v>6917</v>
      </c>
      <c r="E81" s="384">
        <f t="shared" si="11"/>
        <v>729</v>
      </c>
      <c r="F81" s="384">
        <f t="shared" si="11"/>
        <v>7646</v>
      </c>
      <c r="G81" s="384">
        <f t="shared" si="11"/>
        <v>421</v>
      </c>
      <c r="H81" s="384">
        <f t="shared" si="11"/>
        <v>792</v>
      </c>
      <c r="I81" s="384">
        <f t="shared" si="11"/>
        <v>8984</v>
      </c>
      <c r="J81" s="933"/>
    </row>
    <row r="82" spans="1:10" s="738" customFormat="1" ht="13.9" customHeight="1" x14ac:dyDescent="0.2">
      <c r="A82" s="388"/>
      <c r="B82" s="386" t="s">
        <v>160</v>
      </c>
      <c r="C82" s="396">
        <f>C68</f>
        <v>0</v>
      </c>
      <c r="D82" s="384">
        <f t="shared" ref="D82:I82" si="12">D68</f>
        <v>9</v>
      </c>
      <c r="E82" s="384">
        <f t="shared" si="12"/>
        <v>4</v>
      </c>
      <c r="F82" s="384">
        <f t="shared" si="12"/>
        <v>13</v>
      </c>
      <c r="G82" s="384">
        <f t="shared" si="12"/>
        <v>7</v>
      </c>
      <c r="H82" s="384">
        <f t="shared" si="12"/>
        <v>11</v>
      </c>
      <c r="I82" s="384">
        <f t="shared" si="12"/>
        <v>20</v>
      </c>
      <c r="J82" s="933"/>
    </row>
    <row r="83" spans="1:10" s="738" customFormat="1" ht="13.9" customHeight="1" x14ac:dyDescent="0.2">
      <c r="A83" s="388"/>
      <c r="B83" s="386"/>
      <c r="C83" s="933"/>
      <c r="D83" s="933"/>
      <c r="E83" s="933"/>
      <c r="F83" s="384"/>
      <c r="G83" s="384"/>
      <c r="H83" s="384"/>
      <c r="I83" s="384"/>
      <c r="J83" s="376"/>
    </row>
    <row r="84" spans="1:10" s="738" customFormat="1" ht="13.9" customHeight="1" x14ac:dyDescent="0.2">
      <c r="A84" s="386"/>
      <c r="B84" s="386" t="s">
        <v>20</v>
      </c>
      <c r="C84" s="397">
        <f>SUM(C70:C82)</f>
        <v>8683</v>
      </c>
      <c r="D84" s="385">
        <f t="shared" ref="D84:I84" si="13">SUM(D70:D82)</f>
        <v>65115</v>
      </c>
      <c r="E84" s="385">
        <f t="shared" si="13"/>
        <v>32311</v>
      </c>
      <c r="F84" s="385">
        <f t="shared" si="13"/>
        <v>97426</v>
      </c>
      <c r="G84" s="385">
        <f t="shared" si="13"/>
        <v>5918</v>
      </c>
      <c r="H84" s="385">
        <f t="shared" si="13"/>
        <v>8987</v>
      </c>
      <c r="I84" s="385">
        <f t="shared" si="13"/>
        <v>112027</v>
      </c>
      <c r="J84" s="376"/>
    </row>
    <row r="85" spans="1:10" s="738" customFormat="1" ht="12.95" customHeight="1" x14ac:dyDescent="0.2">
      <c r="A85" s="386"/>
      <c r="B85" s="386"/>
      <c r="C85" s="385"/>
      <c r="D85" s="385"/>
      <c r="E85" s="385"/>
      <c r="F85" s="385"/>
      <c r="G85" s="385"/>
      <c r="H85" s="385"/>
      <c r="I85" s="385"/>
      <c r="J85" s="376"/>
    </row>
    <row r="86" spans="1:10" x14ac:dyDescent="0.2">
      <c r="A86" s="389" t="s">
        <v>158</v>
      </c>
      <c r="B86" s="390"/>
      <c r="C86" s="390"/>
      <c r="D86" s="390"/>
      <c r="E86" s="390"/>
      <c r="F86" s="391"/>
      <c r="G86" s="390"/>
      <c r="H86" s="390"/>
      <c r="I86" s="390"/>
      <c r="J86" s="376"/>
    </row>
    <row r="87" spans="1:10" x14ac:dyDescent="0.2">
      <c r="A87" s="389" t="s">
        <v>159</v>
      </c>
      <c r="B87" s="390"/>
      <c r="C87" s="390"/>
      <c r="D87" s="390"/>
      <c r="E87" s="390"/>
      <c r="F87" s="390"/>
      <c r="G87" s="390"/>
      <c r="H87" s="390"/>
      <c r="I87" s="390"/>
      <c r="J87" s="376"/>
    </row>
    <row r="88" spans="1:10" x14ac:dyDescent="0.2">
      <c r="A88" s="389" t="s">
        <v>161</v>
      </c>
      <c r="B88" s="390"/>
      <c r="C88" s="390"/>
      <c r="D88" s="390"/>
      <c r="E88" s="390"/>
      <c r="F88" s="390"/>
      <c r="G88" s="390"/>
      <c r="H88" s="390"/>
      <c r="I88" s="390"/>
      <c r="J88" s="376"/>
    </row>
    <row r="89" spans="1:10" x14ac:dyDescent="0.2">
      <c r="A89" s="392"/>
      <c r="B89" s="390"/>
      <c r="C89" s="390"/>
      <c r="D89" s="390"/>
      <c r="E89" s="390"/>
      <c r="F89" s="390"/>
      <c r="G89" s="390"/>
      <c r="H89" s="390"/>
      <c r="I89" s="390"/>
      <c r="J89" s="376"/>
    </row>
    <row r="90" spans="1:10" x14ac:dyDescent="0.2">
      <c r="A90" s="392"/>
      <c r="B90" s="390"/>
      <c r="C90" s="390"/>
      <c r="D90" s="390"/>
      <c r="E90" s="390"/>
      <c r="F90" s="390"/>
      <c r="G90" s="390"/>
      <c r="H90" s="390"/>
      <c r="I90" s="390"/>
      <c r="J90" s="376"/>
    </row>
    <row r="91" spans="1:10" x14ac:dyDescent="0.2">
      <c r="A91" s="393"/>
      <c r="B91" s="394"/>
      <c r="C91" s="394"/>
      <c r="D91" s="394"/>
      <c r="E91" s="394"/>
      <c r="F91" s="394"/>
      <c r="G91" s="394"/>
      <c r="H91" s="394"/>
      <c r="I91" s="394"/>
      <c r="J91" s="376"/>
    </row>
    <row r="92" spans="1:10" x14ac:dyDescent="0.2">
      <c r="A92" s="376"/>
      <c r="B92" s="376"/>
      <c r="C92" s="376"/>
      <c r="D92" s="376"/>
      <c r="E92" s="376"/>
      <c r="F92" s="376"/>
      <c r="G92" s="376"/>
      <c r="H92" s="376"/>
      <c r="I92" s="376"/>
      <c r="J92" s="376"/>
    </row>
    <row r="93" spans="1:10" x14ac:dyDescent="0.2">
      <c r="A93" s="395" t="s">
        <v>255</v>
      </c>
      <c r="B93" s="378"/>
      <c r="C93" s="378"/>
      <c r="D93" s="378"/>
      <c r="E93" s="378"/>
      <c r="F93" s="378"/>
      <c r="G93" s="378"/>
      <c r="H93" s="378"/>
      <c r="I93" s="66" t="s">
        <v>256</v>
      </c>
      <c r="J93" s="376"/>
    </row>
    <row r="94" spans="1:10" x14ac:dyDescent="0.2">
      <c r="A94" s="376"/>
      <c r="B94" s="376"/>
      <c r="C94" s="376"/>
      <c r="D94" s="376"/>
      <c r="E94" s="376"/>
      <c r="F94" s="376"/>
      <c r="G94" s="376"/>
      <c r="H94" s="376"/>
      <c r="I94" s="376"/>
    </row>
    <row r="95" spans="1:10" x14ac:dyDescent="0.2">
      <c r="A95" s="376"/>
      <c r="B95" s="376"/>
      <c r="C95" s="376"/>
      <c r="D95" s="376"/>
      <c r="E95" s="376"/>
      <c r="F95" s="376"/>
      <c r="G95" s="376"/>
      <c r="H95" s="376"/>
      <c r="I95" s="376"/>
    </row>
    <row r="96" spans="1:10" x14ac:dyDescent="0.2">
      <c r="A96" s="376"/>
      <c r="B96" s="376"/>
      <c r="C96" s="376"/>
      <c r="D96" s="376"/>
      <c r="E96" s="376"/>
      <c r="F96" s="376"/>
      <c r="G96" s="376"/>
      <c r="H96" s="376"/>
      <c r="I96" s="376"/>
    </row>
    <row r="97" spans="1:9" x14ac:dyDescent="0.2">
      <c r="A97" s="376"/>
      <c r="B97" s="376"/>
      <c r="C97" s="376"/>
      <c r="D97" s="376"/>
      <c r="E97" s="376"/>
      <c r="F97" s="376"/>
      <c r="G97" s="376"/>
      <c r="H97" s="376"/>
      <c r="I97" s="376"/>
    </row>
    <row r="98" spans="1:9" x14ac:dyDescent="0.2">
      <c r="A98" s="376"/>
      <c r="B98" s="376"/>
      <c r="C98" s="376"/>
      <c r="D98" s="376"/>
      <c r="E98" s="376"/>
      <c r="F98" s="376"/>
      <c r="G98" s="376"/>
      <c r="H98" s="376"/>
      <c r="I98" s="376"/>
    </row>
    <row r="99" spans="1:9" x14ac:dyDescent="0.2">
      <c r="A99" s="376"/>
      <c r="B99" s="376"/>
      <c r="C99" s="376"/>
      <c r="D99" s="376"/>
      <c r="E99" s="376"/>
      <c r="F99" s="376"/>
      <c r="G99" s="376"/>
      <c r="H99" s="376"/>
      <c r="I99" s="376"/>
    </row>
    <row r="100" spans="1:9" x14ac:dyDescent="0.2">
      <c r="A100" s="376"/>
      <c r="B100" s="376"/>
      <c r="C100" s="376"/>
      <c r="D100" s="376"/>
      <c r="E100" s="376"/>
      <c r="F100" s="376"/>
      <c r="G100" s="376"/>
      <c r="H100" s="376"/>
      <c r="I100" s="376"/>
    </row>
    <row r="101" spans="1:9" x14ac:dyDescent="0.2">
      <c r="A101" s="376"/>
      <c r="B101" s="376"/>
      <c r="C101" s="376"/>
      <c r="D101" s="376"/>
      <c r="E101" s="376"/>
      <c r="F101" s="376"/>
      <c r="G101" s="376"/>
      <c r="H101" s="376"/>
      <c r="I101" s="376"/>
    </row>
    <row r="102" spans="1:9" x14ac:dyDescent="0.2">
      <c r="A102" s="376"/>
      <c r="B102" s="376"/>
      <c r="C102" s="376"/>
      <c r="D102" s="376"/>
      <c r="E102" s="376"/>
      <c r="F102" s="376"/>
      <c r="G102" s="376"/>
      <c r="H102" s="376"/>
      <c r="I102" s="376"/>
    </row>
  </sheetData>
  <hyperlinks>
    <hyperlink ref="J1" location="INHALT!A1" display="INHALT!A1" xr:uid="{8CBA0620-7828-4444-851C-4780514103C5}"/>
  </hyperlinks>
  <printOptions horizontalCentered="1"/>
  <pageMargins left="0.59055118110236227" right="0.39370078740157483" top="0.59055118110236227" bottom="0.59055118110236227" header="0.27559055118110237" footer="0.27559055118110237"/>
  <pageSetup paperSize="9" scale="95" firstPageNumber="94" orientation="portrait" useFirstPageNumber="1" r:id="rId1"/>
  <headerFooter alignWithMargins="0">
    <oddFooter>Seite &amp;P</oddFooter>
  </headerFooter>
  <rowBreaks count="1" manualBreakCount="1">
    <brk id="53"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499984740745262"/>
  </sheetPr>
  <dimension ref="A1:L126"/>
  <sheetViews>
    <sheetView zoomScaleNormal="100" workbookViewId="0">
      <pane xSplit="3" ySplit="5" topLeftCell="D6" activePane="bottomRight" state="frozen"/>
      <selection activeCell="A80" sqref="A80:XFD80"/>
      <selection pane="topRight" activeCell="A80" sqref="A80:XFD80"/>
      <selection pane="bottomLeft" activeCell="A80" sqref="A80:XFD80"/>
      <selection pane="bottomRight" activeCell="E1" sqref="E1"/>
    </sheetView>
  </sheetViews>
  <sheetFormatPr baseColWidth="10" defaultColWidth="11.28515625" defaultRowHeight="12.75" x14ac:dyDescent="0.2"/>
  <cols>
    <col min="1" max="1" width="16" style="44" customWidth="1"/>
    <col min="2" max="2" width="12" style="45" hidden="1" customWidth="1"/>
    <col min="3" max="3" width="16" style="44" customWidth="1"/>
    <col min="4" max="4" width="15.42578125" style="44" bestFit="1" customWidth="1"/>
    <col min="5" max="5" width="16.28515625" style="44" customWidth="1"/>
    <col min="6" max="6" width="11.28515625" style="44" customWidth="1"/>
    <col min="7" max="16384" width="11.28515625" style="44"/>
  </cols>
  <sheetData>
    <row r="1" spans="1:12" ht="12.6" customHeight="1" x14ac:dyDescent="0.2">
      <c r="A1" s="400"/>
      <c r="B1" s="401"/>
      <c r="C1" s="400"/>
      <c r="D1" s="400"/>
      <c r="E1" s="1070" t="str">
        <f>HYPERLINK("[Kleinräumige Statistik Daten Prototyp.xlsx]INHALT!A1","zum Inhaltsverzeichnis")</f>
        <v>zum Inhaltsverzeichnis</v>
      </c>
    </row>
    <row r="2" spans="1:12" ht="15.75" x14ac:dyDescent="0.25">
      <c r="A2" s="402" t="s">
        <v>119</v>
      </c>
      <c r="B2" s="401"/>
      <c r="C2" s="400"/>
      <c r="D2" s="400"/>
      <c r="E2" s="400"/>
    </row>
    <row r="3" spans="1:12" ht="12.6" customHeight="1" x14ac:dyDescent="0.2">
      <c r="A3" s="412"/>
      <c r="B3" s="412"/>
      <c r="C3" s="412"/>
      <c r="D3" s="412"/>
      <c r="E3" s="66" t="s">
        <v>509</v>
      </c>
    </row>
    <row r="4" spans="1:12" ht="44.45" customHeight="1" x14ac:dyDescent="0.2">
      <c r="A4" s="411" t="s">
        <v>120</v>
      </c>
      <c r="B4" s="411" t="s">
        <v>121</v>
      </c>
      <c r="C4" s="411" t="s">
        <v>122</v>
      </c>
      <c r="D4" s="410" t="s">
        <v>476</v>
      </c>
      <c r="E4" s="512" t="s">
        <v>477</v>
      </c>
      <c r="F4" s="869"/>
      <c r="H4" s="44" t="s">
        <v>120</v>
      </c>
      <c r="I4" s="44" t="s">
        <v>121</v>
      </c>
      <c r="J4" s="44" t="s">
        <v>122</v>
      </c>
      <c r="K4" s="44" t="s">
        <v>510</v>
      </c>
      <c r="L4" s="44" t="s">
        <v>511</v>
      </c>
    </row>
    <row r="5" spans="1:12" x14ac:dyDescent="0.2">
      <c r="A5" s="404"/>
      <c r="B5" s="404"/>
      <c r="C5" s="404"/>
      <c r="D5" s="404"/>
      <c r="E5" s="404"/>
    </row>
    <row r="6" spans="1:12" x14ac:dyDescent="0.2">
      <c r="A6" s="400" t="s">
        <v>123</v>
      </c>
      <c r="B6" s="405">
        <v>1</v>
      </c>
      <c r="C6" s="406" t="s">
        <v>124</v>
      </c>
      <c r="D6" s="864">
        <f>IFERROR(ROUND(K6*2,-1)/2,"*")</f>
        <v>84560</v>
      </c>
      <c r="E6" s="865">
        <f>IFERROR(ROUND(L6*2,-1)/2,"*")</f>
        <v>5450</v>
      </c>
      <c r="G6" s="863"/>
      <c r="H6" s="863" t="s">
        <v>123</v>
      </c>
      <c r="I6" s="44">
        <v>1</v>
      </c>
      <c r="J6" s="44" t="s">
        <v>124</v>
      </c>
      <c r="K6" s="44">
        <v>84559</v>
      </c>
      <c r="L6" s="44">
        <v>5449</v>
      </c>
    </row>
    <row r="7" spans="1:12" x14ac:dyDescent="0.2">
      <c r="A7" s="400" t="s">
        <v>68</v>
      </c>
      <c r="B7" s="405">
        <v>2</v>
      </c>
      <c r="C7" s="406" t="s">
        <v>125</v>
      </c>
      <c r="D7" s="864">
        <f t="shared" ref="D7:D8" si="0">IFERROR(ROUND(K7*2,-1)/2,"*")</f>
        <v>585</v>
      </c>
      <c r="E7" s="865">
        <f t="shared" ref="E7:E8" si="1">IFERROR(ROUND(L7*2,-1)/2,"*")</f>
        <v>25</v>
      </c>
      <c r="G7" s="863"/>
      <c r="H7" s="863" t="s">
        <v>68</v>
      </c>
      <c r="I7" s="44">
        <v>2</v>
      </c>
      <c r="J7" s="44" t="s">
        <v>125</v>
      </c>
      <c r="K7" s="44">
        <v>585</v>
      </c>
      <c r="L7" s="44">
        <v>24</v>
      </c>
    </row>
    <row r="8" spans="1:12" x14ac:dyDescent="0.2">
      <c r="A8" s="400" t="s">
        <v>126</v>
      </c>
      <c r="B8" s="405">
        <v>3</v>
      </c>
      <c r="C8" s="406" t="s">
        <v>127</v>
      </c>
      <c r="D8" s="864">
        <f t="shared" si="0"/>
        <v>0</v>
      </c>
      <c r="E8" s="865">
        <f t="shared" si="1"/>
        <v>0</v>
      </c>
      <c r="G8" s="863"/>
      <c r="H8" s="863" t="s">
        <v>126</v>
      </c>
      <c r="I8" s="44">
        <v>3</v>
      </c>
      <c r="J8" s="44" t="s">
        <v>127</v>
      </c>
      <c r="K8" s="44">
        <v>2</v>
      </c>
      <c r="L8" s="44">
        <v>2</v>
      </c>
    </row>
    <row r="9" spans="1:12" x14ac:dyDescent="0.2">
      <c r="A9" s="400"/>
      <c r="B9" s="405"/>
      <c r="C9" s="406"/>
      <c r="D9" s="407"/>
      <c r="E9" s="728"/>
      <c r="G9" s="863"/>
      <c r="H9" s="863"/>
    </row>
    <row r="10" spans="1:12" x14ac:dyDescent="0.2">
      <c r="A10" s="400" t="s">
        <v>128</v>
      </c>
      <c r="B10" s="405">
        <v>4</v>
      </c>
      <c r="C10" s="406" t="s">
        <v>127</v>
      </c>
      <c r="D10" s="864">
        <f>IF(ISBLANK(K10),"",IFERROR(ROUND(K10*2,-1)/2,"*"))</f>
        <v>40</v>
      </c>
      <c r="E10" s="865">
        <f>IF(ISBLANK(L10),"",IFERROR(ROUND(L10*2,-1)/2,"*"))</f>
        <v>0</v>
      </c>
      <c r="G10" s="863"/>
      <c r="H10" s="863" t="s">
        <v>128</v>
      </c>
      <c r="I10" s="44">
        <v>4</v>
      </c>
      <c r="J10" s="44" t="s">
        <v>127</v>
      </c>
      <c r="K10" s="44">
        <v>41</v>
      </c>
      <c r="L10" s="44">
        <v>2</v>
      </c>
    </row>
    <row r="11" spans="1:12" x14ac:dyDescent="0.2">
      <c r="A11" s="400" t="s">
        <v>4</v>
      </c>
      <c r="B11" s="405">
        <v>5</v>
      </c>
      <c r="C11" s="406" t="s">
        <v>129</v>
      </c>
      <c r="D11" s="864">
        <f t="shared" ref="D11:D48" si="2">IF(ISBLANK(K11),"",IFERROR(ROUND(K11*2,-1)/2,"*"))</f>
        <v>4645</v>
      </c>
      <c r="E11" s="865">
        <f t="shared" ref="E11:E48" si="3">IF(ISBLANK(L11),"",IFERROR(ROUND(L11*2,-1)/2,"*"))</f>
        <v>235</v>
      </c>
      <c r="G11" s="863"/>
      <c r="H11" s="863" t="s">
        <v>4</v>
      </c>
      <c r="I11" s="44">
        <v>5</v>
      </c>
      <c r="J11" s="44" t="s">
        <v>129</v>
      </c>
      <c r="K11" s="44">
        <v>4643</v>
      </c>
      <c r="L11" s="44">
        <v>236</v>
      </c>
    </row>
    <row r="12" spans="1:12" x14ac:dyDescent="0.2">
      <c r="A12" s="400" t="s">
        <v>74</v>
      </c>
      <c r="B12" s="405">
        <v>6</v>
      </c>
      <c r="C12" s="406" t="s">
        <v>130</v>
      </c>
      <c r="D12" s="864">
        <f t="shared" si="2"/>
        <v>1755</v>
      </c>
      <c r="E12" s="865">
        <f t="shared" si="3"/>
        <v>65</v>
      </c>
      <c r="G12" s="863"/>
      <c r="H12" s="863" t="s">
        <v>74</v>
      </c>
      <c r="I12" s="44">
        <v>6</v>
      </c>
      <c r="J12" s="44" t="s">
        <v>130</v>
      </c>
      <c r="K12" s="44">
        <v>1755</v>
      </c>
      <c r="L12" s="44">
        <v>67</v>
      </c>
    </row>
    <row r="13" spans="1:12" x14ac:dyDescent="0.2">
      <c r="A13" s="400" t="s">
        <v>86</v>
      </c>
      <c r="B13" s="405">
        <v>7</v>
      </c>
      <c r="C13" s="406" t="s">
        <v>130</v>
      </c>
      <c r="D13" s="864">
        <f t="shared" si="2"/>
        <v>5835</v>
      </c>
      <c r="E13" s="865">
        <f t="shared" si="3"/>
        <v>395</v>
      </c>
      <c r="G13" s="863"/>
      <c r="H13" s="863" t="s">
        <v>86</v>
      </c>
      <c r="I13" s="44">
        <v>7</v>
      </c>
      <c r="J13" s="44" t="s">
        <v>130</v>
      </c>
      <c r="K13" s="44">
        <v>5835</v>
      </c>
      <c r="L13" s="44">
        <v>395</v>
      </c>
    </row>
    <row r="14" spans="1:12" x14ac:dyDescent="0.2">
      <c r="A14" s="400" t="s">
        <v>131</v>
      </c>
      <c r="B14" s="405">
        <v>8</v>
      </c>
      <c r="C14" s="406" t="s">
        <v>129</v>
      </c>
      <c r="D14" s="864">
        <f t="shared" si="2"/>
        <v>4695</v>
      </c>
      <c r="E14" s="865">
        <f t="shared" si="3"/>
        <v>195</v>
      </c>
      <c r="G14" s="863"/>
      <c r="H14" s="863" t="s">
        <v>131</v>
      </c>
      <c r="I14" s="44">
        <v>8</v>
      </c>
      <c r="J14" s="44" t="s">
        <v>129</v>
      </c>
      <c r="K14" s="44">
        <v>4695</v>
      </c>
      <c r="L14" s="44">
        <v>197</v>
      </c>
    </row>
    <row r="15" spans="1:12" x14ac:dyDescent="0.2">
      <c r="A15" s="400" t="s">
        <v>80</v>
      </c>
      <c r="B15" s="405">
        <v>9</v>
      </c>
      <c r="C15" s="406" t="s">
        <v>125</v>
      </c>
      <c r="D15" s="864">
        <f t="shared" si="2"/>
        <v>870</v>
      </c>
      <c r="E15" s="865">
        <f t="shared" si="3"/>
        <v>15</v>
      </c>
      <c r="G15" s="863"/>
      <c r="H15" s="863" t="s">
        <v>80</v>
      </c>
      <c r="I15" s="44">
        <v>9</v>
      </c>
      <c r="J15" s="44" t="s">
        <v>125</v>
      </c>
      <c r="K15" s="44">
        <v>871</v>
      </c>
      <c r="L15" s="44">
        <v>17</v>
      </c>
    </row>
    <row r="16" spans="1:12" x14ac:dyDescent="0.2">
      <c r="A16" s="400" t="s">
        <v>132</v>
      </c>
      <c r="B16" s="405">
        <v>10</v>
      </c>
      <c r="C16" s="406" t="s">
        <v>130</v>
      </c>
      <c r="D16" s="864">
        <f t="shared" si="2"/>
        <v>3585</v>
      </c>
      <c r="E16" s="865">
        <f t="shared" si="3"/>
        <v>215</v>
      </c>
      <c r="G16" s="863"/>
      <c r="H16" s="863" t="s">
        <v>132</v>
      </c>
      <c r="I16" s="44">
        <v>10</v>
      </c>
      <c r="J16" s="44" t="s">
        <v>130</v>
      </c>
      <c r="K16" s="44">
        <v>3585</v>
      </c>
      <c r="L16" s="44">
        <v>213</v>
      </c>
    </row>
    <row r="17" spans="1:12" x14ac:dyDescent="0.2">
      <c r="A17" s="400" t="s">
        <v>179</v>
      </c>
      <c r="B17" s="405">
        <v>11</v>
      </c>
      <c r="C17" s="406" t="s">
        <v>127</v>
      </c>
      <c r="D17" s="866">
        <f t="shared" si="2"/>
        <v>0</v>
      </c>
      <c r="E17" s="867" t="str">
        <f t="shared" si="3"/>
        <v/>
      </c>
      <c r="G17" s="863"/>
      <c r="H17" s="863" t="s">
        <v>179</v>
      </c>
      <c r="I17" s="44">
        <v>11</v>
      </c>
      <c r="J17" s="44" t="s">
        <v>127</v>
      </c>
      <c r="K17" s="44">
        <v>2</v>
      </c>
    </row>
    <row r="18" spans="1:12" x14ac:dyDescent="0.2">
      <c r="A18" s="400" t="s">
        <v>133</v>
      </c>
      <c r="B18" s="405">
        <v>12</v>
      </c>
      <c r="C18" s="406" t="s">
        <v>127</v>
      </c>
      <c r="D18" s="866">
        <f t="shared" si="2"/>
        <v>5</v>
      </c>
      <c r="E18" s="867">
        <f t="shared" si="3"/>
        <v>0</v>
      </c>
      <c r="G18" s="863"/>
      <c r="H18" s="863" t="s">
        <v>133</v>
      </c>
      <c r="I18" s="44">
        <v>12</v>
      </c>
      <c r="J18" s="44" t="s">
        <v>127</v>
      </c>
      <c r="K18" s="44">
        <v>3</v>
      </c>
      <c r="L18" s="44">
        <v>1</v>
      </c>
    </row>
    <row r="19" spans="1:12" x14ac:dyDescent="0.2">
      <c r="A19" s="400" t="s">
        <v>134</v>
      </c>
      <c r="B19" s="405">
        <v>13</v>
      </c>
      <c r="C19" s="406" t="s">
        <v>127</v>
      </c>
      <c r="D19" s="864">
        <f t="shared" si="2"/>
        <v>5</v>
      </c>
      <c r="E19" s="867" t="str">
        <f t="shared" si="3"/>
        <v/>
      </c>
      <c r="G19" s="863"/>
      <c r="H19" s="863" t="s">
        <v>134</v>
      </c>
      <c r="I19" s="44">
        <v>13</v>
      </c>
      <c r="J19" s="44" t="s">
        <v>127</v>
      </c>
      <c r="K19" s="44">
        <v>6</v>
      </c>
    </row>
    <row r="20" spans="1:12" x14ac:dyDescent="0.2">
      <c r="A20" s="400" t="s">
        <v>60</v>
      </c>
      <c r="B20" s="405">
        <v>14</v>
      </c>
      <c r="C20" s="406" t="s">
        <v>125</v>
      </c>
      <c r="D20" s="864">
        <f t="shared" si="2"/>
        <v>1850</v>
      </c>
      <c r="E20" s="865">
        <f t="shared" si="3"/>
        <v>85</v>
      </c>
      <c r="G20" s="863"/>
      <c r="H20" s="863" t="s">
        <v>60</v>
      </c>
      <c r="I20" s="44">
        <v>14</v>
      </c>
      <c r="J20" s="44" t="s">
        <v>125</v>
      </c>
      <c r="K20" s="44">
        <v>1848</v>
      </c>
      <c r="L20" s="44">
        <v>84</v>
      </c>
    </row>
    <row r="21" spans="1:12" x14ac:dyDescent="0.2">
      <c r="A21" s="400" t="s">
        <v>65</v>
      </c>
      <c r="B21" s="405">
        <v>15</v>
      </c>
      <c r="C21" s="406" t="s">
        <v>125</v>
      </c>
      <c r="D21" s="864">
        <f t="shared" si="2"/>
        <v>980</v>
      </c>
      <c r="E21" s="865">
        <f t="shared" si="3"/>
        <v>30</v>
      </c>
      <c r="G21" s="863"/>
      <c r="H21" s="863" t="s">
        <v>65</v>
      </c>
      <c r="I21" s="44">
        <v>15</v>
      </c>
      <c r="J21" s="44" t="s">
        <v>125</v>
      </c>
      <c r="K21" s="44">
        <v>979</v>
      </c>
      <c r="L21" s="44">
        <v>29</v>
      </c>
    </row>
    <row r="22" spans="1:12" x14ac:dyDescent="0.2">
      <c r="A22" s="400" t="s">
        <v>135</v>
      </c>
      <c r="B22" s="405">
        <v>16</v>
      </c>
      <c r="C22" s="406" t="s">
        <v>130</v>
      </c>
      <c r="D22" s="864">
        <f t="shared" si="2"/>
        <v>570</v>
      </c>
      <c r="E22" s="865">
        <f t="shared" si="3"/>
        <v>20</v>
      </c>
      <c r="G22" s="863"/>
      <c r="H22" s="863" t="s">
        <v>135</v>
      </c>
      <c r="I22" s="44">
        <v>16</v>
      </c>
      <c r="J22" s="44" t="s">
        <v>130</v>
      </c>
      <c r="K22" s="44">
        <v>570</v>
      </c>
      <c r="L22" s="44">
        <v>18</v>
      </c>
    </row>
    <row r="23" spans="1:12" x14ac:dyDescent="0.2">
      <c r="A23" s="400" t="s">
        <v>52</v>
      </c>
      <c r="B23" s="405">
        <v>17</v>
      </c>
      <c r="C23" s="406" t="s">
        <v>130</v>
      </c>
      <c r="D23" s="864">
        <f t="shared" si="2"/>
        <v>2830</v>
      </c>
      <c r="E23" s="865">
        <f t="shared" si="3"/>
        <v>130</v>
      </c>
      <c r="G23" s="863"/>
      <c r="H23" s="863" t="s">
        <v>52</v>
      </c>
      <c r="I23" s="44">
        <v>17</v>
      </c>
      <c r="J23" s="44" t="s">
        <v>130</v>
      </c>
      <c r="K23" s="44">
        <v>2831</v>
      </c>
      <c r="L23" s="44">
        <v>131</v>
      </c>
    </row>
    <row r="24" spans="1:12" x14ac:dyDescent="0.2">
      <c r="A24" s="400" t="s">
        <v>8</v>
      </c>
      <c r="B24" s="405">
        <v>18</v>
      </c>
      <c r="C24" s="406" t="s">
        <v>130</v>
      </c>
      <c r="D24" s="864">
        <f t="shared" si="2"/>
        <v>3725</v>
      </c>
      <c r="E24" s="865">
        <f t="shared" si="3"/>
        <v>165</v>
      </c>
      <c r="G24" s="863"/>
      <c r="H24" s="863" t="s">
        <v>8</v>
      </c>
      <c r="I24" s="44">
        <v>18</v>
      </c>
      <c r="J24" s="44" t="s">
        <v>130</v>
      </c>
      <c r="K24" s="44">
        <v>3725</v>
      </c>
      <c r="L24" s="44">
        <v>164</v>
      </c>
    </row>
    <row r="25" spans="1:12" x14ac:dyDescent="0.2">
      <c r="A25" s="400" t="s">
        <v>136</v>
      </c>
      <c r="B25" s="405">
        <v>19</v>
      </c>
      <c r="C25" s="406" t="s">
        <v>127</v>
      </c>
      <c r="D25" s="864">
        <f t="shared" si="2"/>
        <v>10</v>
      </c>
      <c r="E25" s="865" t="str">
        <f t="shared" si="3"/>
        <v/>
      </c>
      <c r="G25" s="863"/>
      <c r="H25" s="863" t="s">
        <v>136</v>
      </c>
      <c r="I25" s="44">
        <v>19</v>
      </c>
      <c r="J25" s="44" t="s">
        <v>127</v>
      </c>
      <c r="K25" s="44">
        <v>8</v>
      </c>
    </row>
    <row r="26" spans="1:12" x14ac:dyDescent="0.2">
      <c r="A26" s="400" t="s">
        <v>67</v>
      </c>
      <c r="B26" s="405">
        <v>20</v>
      </c>
      <c r="C26" s="406" t="s">
        <v>129</v>
      </c>
      <c r="D26" s="864">
        <f t="shared" si="2"/>
        <v>350</v>
      </c>
      <c r="E26" s="865">
        <f t="shared" si="3"/>
        <v>5</v>
      </c>
      <c r="G26" s="863"/>
      <c r="H26" s="863" t="s">
        <v>67</v>
      </c>
      <c r="I26" s="44">
        <v>20</v>
      </c>
      <c r="J26" s="44" t="s">
        <v>129</v>
      </c>
      <c r="K26" s="44">
        <v>348</v>
      </c>
      <c r="L26" s="44">
        <v>6</v>
      </c>
    </row>
    <row r="27" spans="1:12" x14ac:dyDescent="0.2">
      <c r="A27" s="400" t="s">
        <v>56</v>
      </c>
      <c r="B27" s="405">
        <v>21</v>
      </c>
      <c r="C27" s="406" t="s">
        <v>137</v>
      </c>
      <c r="D27" s="864">
        <f t="shared" si="2"/>
        <v>715</v>
      </c>
      <c r="E27" s="865">
        <f t="shared" si="3"/>
        <v>25</v>
      </c>
      <c r="G27" s="863"/>
      <c r="H27" s="863" t="s">
        <v>56</v>
      </c>
      <c r="I27" s="44">
        <v>21</v>
      </c>
      <c r="J27" s="44" t="s">
        <v>137</v>
      </c>
      <c r="K27" s="44">
        <v>714</v>
      </c>
      <c r="L27" s="44">
        <v>23</v>
      </c>
    </row>
    <row r="28" spans="1:12" x14ac:dyDescent="0.2">
      <c r="A28" s="400" t="s">
        <v>81</v>
      </c>
      <c r="B28" s="405">
        <v>22</v>
      </c>
      <c r="C28" s="406" t="s">
        <v>129</v>
      </c>
      <c r="D28" s="864">
        <f t="shared" si="2"/>
        <v>555</v>
      </c>
      <c r="E28" s="865">
        <f t="shared" si="3"/>
        <v>20</v>
      </c>
      <c r="G28" s="863"/>
      <c r="H28" s="863" t="s">
        <v>81</v>
      </c>
      <c r="I28" s="44">
        <v>22</v>
      </c>
      <c r="J28" s="44" t="s">
        <v>129</v>
      </c>
      <c r="K28" s="44">
        <v>556</v>
      </c>
      <c r="L28" s="44">
        <v>22</v>
      </c>
    </row>
    <row r="29" spans="1:12" x14ac:dyDescent="0.2">
      <c r="A29" s="400" t="s">
        <v>5</v>
      </c>
      <c r="B29" s="405">
        <v>23</v>
      </c>
      <c r="C29" s="406" t="s">
        <v>130</v>
      </c>
      <c r="D29" s="864">
        <f t="shared" si="2"/>
        <v>2920</v>
      </c>
      <c r="E29" s="865">
        <f t="shared" si="3"/>
        <v>155</v>
      </c>
      <c r="G29" s="863"/>
      <c r="H29" s="863" t="s">
        <v>5</v>
      </c>
      <c r="I29" s="44">
        <v>23</v>
      </c>
      <c r="J29" s="44" t="s">
        <v>130</v>
      </c>
      <c r="K29" s="44">
        <v>2921</v>
      </c>
      <c r="L29" s="44">
        <v>155</v>
      </c>
    </row>
    <row r="30" spans="1:12" x14ac:dyDescent="0.2">
      <c r="A30" s="400" t="s">
        <v>138</v>
      </c>
      <c r="B30" s="405">
        <v>24</v>
      </c>
      <c r="C30" s="406" t="s">
        <v>127</v>
      </c>
      <c r="D30" s="864">
        <f t="shared" si="2"/>
        <v>15</v>
      </c>
      <c r="E30" s="865">
        <f t="shared" si="3"/>
        <v>10</v>
      </c>
      <c r="G30" s="863"/>
      <c r="H30" s="863" t="s">
        <v>138</v>
      </c>
      <c r="I30" s="44">
        <v>24</v>
      </c>
      <c r="J30" s="44" t="s">
        <v>127</v>
      </c>
      <c r="K30" s="44">
        <v>13</v>
      </c>
      <c r="L30" s="44">
        <v>10</v>
      </c>
    </row>
    <row r="31" spans="1:12" x14ac:dyDescent="0.2">
      <c r="A31" s="400" t="s">
        <v>66</v>
      </c>
      <c r="B31" s="405">
        <v>25</v>
      </c>
      <c r="C31" s="406" t="s">
        <v>129</v>
      </c>
      <c r="D31" s="864">
        <f t="shared" si="2"/>
        <v>565</v>
      </c>
      <c r="E31" s="865">
        <f t="shared" si="3"/>
        <v>20</v>
      </c>
      <c r="G31" s="863"/>
      <c r="H31" s="863" t="s">
        <v>66</v>
      </c>
      <c r="I31" s="44">
        <v>25</v>
      </c>
      <c r="J31" s="44" t="s">
        <v>129</v>
      </c>
      <c r="K31" s="44">
        <v>566</v>
      </c>
      <c r="L31" s="44">
        <v>19</v>
      </c>
    </row>
    <row r="32" spans="1:12" x14ac:dyDescent="0.2">
      <c r="A32" s="400" t="s">
        <v>51</v>
      </c>
      <c r="B32" s="405">
        <v>26</v>
      </c>
      <c r="C32" s="406" t="s">
        <v>130</v>
      </c>
      <c r="D32" s="864">
        <f t="shared" si="2"/>
        <v>2595</v>
      </c>
      <c r="E32" s="865">
        <f t="shared" si="3"/>
        <v>115</v>
      </c>
      <c r="G32" s="863"/>
      <c r="H32" s="863" t="s">
        <v>51</v>
      </c>
      <c r="I32" s="44">
        <v>26</v>
      </c>
      <c r="J32" s="44" t="s">
        <v>130</v>
      </c>
      <c r="K32" s="44">
        <v>2593</v>
      </c>
      <c r="L32" s="44">
        <v>114</v>
      </c>
    </row>
    <row r="33" spans="1:12" x14ac:dyDescent="0.2">
      <c r="A33" s="400" t="s">
        <v>57</v>
      </c>
      <c r="B33" s="405">
        <v>27</v>
      </c>
      <c r="C33" s="406" t="s">
        <v>137</v>
      </c>
      <c r="D33" s="864">
        <f t="shared" si="2"/>
        <v>1070</v>
      </c>
      <c r="E33" s="865">
        <f t="shared" si="3"/>
        <v>35</v>
      </c>
      <c r="G33" s="863"/>
      <c r="H33" s="863" t="s">
        <v>57</v>
      </c>
      <c r="I33" s="44">
        <v>27</v>
      </c>
      <c r="J33" s="44" t="s">
        <v>137</v>
      </c>
      <c r="K33" s="44">
        <v>1072</v>
      </c>
      <c r="L33" s="44">
        <v>34</v>
      </c>
    </row>
    <row r="34" spans="1:12" x14ac:dyDescent="0.2">
      <c r="A34" s="400" t="s">
        <v>139</v>
      </c>
      <c r="B34" s="405">
        <v>28</v>
      </c>
      <c r="C34" s="406" t="s">
        <v>127</v>
      </c>
      <c r="D34" s="866">
        <f t="shared" si="2"/>
        <v>0</v>
      </c>
      <c r="E34" s="867" t="str">
        <f t="shared" si="3"/>
        <v/>
      </c>
      <c r="G34" s="863"/>
      <c r="H34" s="863" t="s">
        <v>139</v>
      </c>
      <c r="I34" s="44">
        <v>28</v>
      </c>
      <c r="J34" s="44" t="s">
        <v>127</v>
      </c>
      <c r="K34" s="44">
        <v>1</v>
      </c>
    </row>
    <row r="35" spans="1:12" x14ac:dyDescent="0.2">
      <c r="A35" s="400" t="s">
        <v>140</v>
      </c>
      <c r="B35" s="405">
        <v>29</v>
      </c>
      <c r="C35" s="406" t="s">
        <v>141</v>
      </c>
      <c r="D35" s="864">
        <f t="shared" si="2"/>
        <v>30</v>
      </c>
      <c r="E35" s="867" t="str">
        <f t="shared" si="3"/>
        <v/>
      </c>
      <c r="G35" s="863"/>
      <c r="H35" s="863" t="s">
        <v>140</v>
      </c>
      <c r="I35" s="44">
        <v>29</v>
      </c>
      <c r="J35" s="44" t="s">
        <v>141</v>
      </c>
      <c r="K35" s="44">
        <v>31</v>
      </c>
    </row>
    <row r="36" spans="1:12" x14ac:dyDescent="0.2">
      <c r="A36" s="400" t="s">
        <v>142</v>
      </c>
      <c r="B36" s="405">
        <v>30</v>
      </c>
      <c r="C36" s="406" t="s">
        <v>141</v>
      </c>
      <c r="D36" s="864">
        <f t="shared" si="2"/>
        <v>25</v>
      </c>
      <c r="E36" s="865">
        <f t="shared" si="3"/>
        <v>0</v>
      </c>
      <c r="G36" s="863"/>
      <c r="H36" s="863" t="s">
        <v>142</v>
      </c>
      <c r="I36" s="44">
        <v>30</v>
      </c>
      <c r="J36" s="44" t="s">
        <v>141</v>
      </c>
      <c r="K36" s="44">
        <v>24</v>
      </c>
      <c r="L36" s="44">
        <v>1</v>
      </c>
    </row>
    <row r="37" spans="1:12" x14ac:dyDescent="0.2">
      <c r="A37" s="400" t="s">
        <v>143</v>
      </c>
      <c r="B37" s="405">
        <v>31</v>
      </c>
      <c r="C37" s="406" t="s">
        <v>137</v>
      </c>
      <c r="D37" s="864">
        <f t="shared" si="2"/>
        <v>55</v>
      </c>
      <c r="E37" s="865">
        <f t="shared" si="3"/>
        <v>5</v>
      </c>
      <c r="G37" s="863"/>
      <c r="H37" s="863" t="s">
        <v>143</v>
      </c>
      <c r="I37" s="44">
        <v>31</v>
      </c>
      <c r="J37" s="44" t="s">
        <v>137</v>
      </c>
      <c r="K37" s="44">
        <v>55</v>
      </c>
      <c r="L37" s="44">
        <v>3</v>
      </c>
    </row>
    <row r="38" spans="1:12" x14ac:dyDescent="0.2">
      <c r="A38" s="400" t="s">
        <v>144</v>
      </c>
      <c r="B38" s="405">
        <v>32</v>
      </c>
      <c r="C38" s="406" t="s">
        <v>127</v>
      </c>
      <c r="D38" s="864">
        <f t="shared" si="2"/>
        <v>10</v>
      </c>
      <c r="E38" s="865">
        <f t="shared" si="3"/>
        <v>0</v>
      </c>
      <c r="G38" s="863"/>
      <c r="H38" s="863" t="s">
        <v>144</v>
      </c>
      <c r="I38" s="44">
        <v>32</v>
      </c>
      <c r="J38" s="44" t="s">
        <v>127</v>
      </c>
      <c r="K38" s="44">
        <v>9</v>
      </c>
      <c r="L38" s="44">
        <v>1</v>
      </c>
    </row>
    <row r="39" spans="1:12" x14ac:dyDescent="0.2">
      <c r="A39" s="400" t="s">
        <v>145</v>
      </c>
      <c r="B39" s="405">
        <v>33</v>
      </c>
      <c r="C39" s="406" t="s">
        <v>137</v>
      </c>
      <c r="D39" s="864">
        <f t="shared" si="2"/>
        <v>535</v>
      </c>
      <c r="E39" s="865">
        <f t="shared" si="3"/>
        <v>15</v>
      </c>
      <c r="G39" s="863"/>
      <c r="H39" s="863" t="s">
        <v>145</v>
      </c>
      <c r="I39" s="44">
        <v>33</v>
      </c>
      <c r="J39" s="44" t="s">
        <v>137</v>
      </c>
      <c r="K39" s="44">
        <v>534</v>
      </c>
      <c r="L39" s="44">
        <v>15</v>
      </c>
    </row>
    <row r="40" spans="1:12" x14ac:dyDescent="0.2">
      <c r="A40" s="400" t="s">
        <v>146</v>
      </c>
      <c r="B40" s="405">
        <v>34</v>
      </c>
      <c r="C40" s="406" t="s">
        <v>127</v>
      </c>
      <c r="D40" s="864">
        <f t="shared" si="2"/>
        <v>0</v>
      </c>
      <c r="E40" s="865">
        <f t="shared" si="3"/>
        <v>0</v>
      </c>
      <c r="G40" s="863"/>
      <c r="H40" s="863" t="s">
        <v>146</v>
      </c>
      <c r="I40" s="44">
        <v>34</v>
      </c>
      <c r="J40" s="44" t="s">
        <v>127</v>
      </c>
      <c r="K40" s="44">
        <v>1</v>
      </c>
      <c r="L40" s="44">
        <v>0</v>
      </c>
    </row>
    <row r="41" spans="1:12" x14ac:dyDescent="0.2">
      <c r="A41" s="400" t="s">
        <v>82</v>
      </c>
      <c r="B41" s="405">
        <v>35</v>
      </c>
      <c r="C41" s="406" t="s">
        <v>137</v>
      </c>
      <c r="D41" s="864">
        <f t="shared" si="2"/>
        <v>930</v>
      </c>
      <c r="E41" s="865">
        <f t="shared" si="3"/>
        <v>35</v>
      </c>
      <c r="G41" s="863"/>
      <c r="H41" s="863" t="s">
        <v>82</v>
      </c>
      <c r="I41" s="44">
        <v>35</v>
      </c>
      <c r="J41" s="44" t="s">
        <v>137</v>
      </c>
      <c r="K41" s="44">
        <v>928</v>
      </c>
      <c r="L41" s="44">
        <v>37</v>
      </c>
    </row>
    <row r="42" spans="1:12" x14ac:dyDescent="0.2">
      <c r="A42" s="400" t="s">
        <v>147</v>
      </c>
      <c r="B42" s="405">
        <v>36</v>
      </c>
      <c r="C42" s="406" t="s">
        <v>127</v>
      </c>
      <c r="D42" s="864">
        <f t="shared" si="2"/>
        <v>5</v>
      </c>
      <c r="E42" s="865">
        <f t="shared" si="3"/>
        <v>0</v>
      </c>
      <c r="G42" s="863"/>
      <c r="H42" s="863" t="s">
        <v>147</v>
      </c>
      <c r="I42" s="44">
        <v>36</v>
      </c>
      <c r="J42" s="44" t="s">
        <v>127</v>
      </c>
      <c r="K42" s="44">
        <v>7</v>
      </c>
      <c r="L42" s="44">
        <v>1</v>
      </c>
    </row>
    <row r="43" spans="1:12" x14ac:dyDescent="0.2">
      <c r="A43" s="400" t="s">
        <v>148</v>
      </c>
      <c r="B43" s="405">
        <v>37</v>
      </c>
      <c r="C43" s="406" t="s">
        <v>127</v>
      </c>
      <c r="D43" s="864">
        <f t="shared" si="2"/>
        <v>5</v>
      </c>
      <c r="E43" s="865">
        <f t="shared" si="3"/>
        <v>0</v>
      </c>
      <c r="G43" s="863"/>
      <c r="H43" s="863" t="s">
        <v>148</v>
      </c>
      <c r="I43" s="44">
        <v>37</v>
      </c>
      <c r="J43" s="44" t="s">
        <v>127</v>
      </c>
      <c r="K43" s="44">
        <v>5</v>
      </c>
      <c r="L43" s="44">
        <v>1</v>
      </c>
    </row>
    <row r="44" spans="1:12" x14ac:dyDescent="0.2">
      <c r="A44" s="400" t="s">
        <v>63</v>
      </c>
      <c r="B44" s="405">
        <v>38</v>
      </c>
      <c r="C44" s="406" t="s">
        <v>130</v>
      </c>
      <c r="D44" s="864">
        <f t="shared" si="2"/>
        <v>2520</v>
      </c>
      <c r="E44" s="865">
        <f t="shared" si="3"/>
        <v>130</v>
      </c>
      <c r="G44" s="863"/>
      <c r="H44" s="863" t="s">
        <v>63</v>
      </c>
      <c r="I44" s="44">
        <v>38</v>
      </c>
      <c r="J44" s="44" t="s">
        <v>130</v>
      </c>
      <c r="K44" s="44">
        <v>2522</v>
      </c>
      <c r="L44" s="44">
        <v>128</v>
      </c>
    </row>
    <row r="45" spans="1:12" x14ac:dyDescent="0.2">
      <c r="A45" s="400" t="s">
        <v>83</v>
      </c>
      <c r="B45" s="405">
        <v>39</v>
      </c>
      <c r="C45" s="406" t="s">
        <v>130</v>
      </c>
      <c r="D45" s="864">
        <f t="shared" si="2"/>
        <v>2140</v>
      </c>
      <c r="E45" s="865">
        <f t="shared" si="3"/>
        <v>90</v>
      </c>
      <c r="G45" s="863"/>
      <c r="H45" s="863" t="s">
        <v>83</v>
      </c>
      <c r="I45" s="44">
        <v>39</v>
      </c>
      <c r="J45" s="44" t="s">
        <v>130</v>
      </c>
      <c r="K45" s="44">
        <v>2140</v>
      </c>
      <c r="L45" s="44">
        <v>91</v>
      </c>
    </row>
    <row r="46" spans="1:12" x14ac:dyDescent="0.2">
      <c r="A46" s="400" t="s">
        <v>72</v>
      </c>
      <c r="B46" s="405">
        <v>40</v>
      </c>
      <c r="C46" s="406" t="s">
        <v>130</v>
      </c>
      <c r="D46" s="864">
        <f t="shared" si="2"/>
        <v>2385</v>
      </c>
      <c r="E46" s="865">
        <f t="shared" si="3"/>
        <v>105</v>
      </c>
      <c r="G46" s="863"/>
      <c r="H46" s="863" t="s">
        <v>72</v>
      </c>
      <c r="I46" s="44">
        <v>40</v>
      </c>
      <c r="J46" s="44" t="s">
        <v>130</v>
      </c>
      <c r="K46" s="44">
        <v>2385</v>
      </c>
      <c r="L46" s="44">
        <v>106</v>
      </c>
    </row>
    <row r="47" spans="1:12" x14ac:dyDescent="0.2">
      <c r="A47" s="400" t="s">
        <v>79</v>
      </c>
      <c r="B47" s="405">
        <v>41</v>
      </c>
      <c r="C47" s="406" t="s">
        <v>125</v>
      </c>
      <c r="D47" s="864">
        <f t="shared" si="2"/>
        <v>105</v>
      </c>
      <c r="E47" s="865">
        <f t="shared" si="3"/>
        <v>5</v>
      </c>
      <c r="G47" s="863"/>
      <c r="H47" s="863" t="s">
        <v>79</v>
      </c>
      <c r="I47" s="44">
        <v>41</v>
      </c>
      <c r="J47" s="44" t="s">
        <v>125</v>
      </c>
      <c r="K47" s="44">
        <v>104</v>
      </c>
      <c r="L47" s="44">
        <v>5</v>
      </c>
    </row>
    <row r="48" spans="1:12" x14ac:dyDescent="0.2">
      <c r="A48" s="400" t="s">
        <v>149</v>
      </c>
      <c r="B48" s="405">
        <v>43</v>
      </c>
      <c r="C48" s="406" t="s">
        <v>129</v>
      </c>
      <c r="D48" s="864">
        <f t="shared" si="2"/>
        <v>4160</v>
      </c>
      <c r="E48" s="865">
        <f t="shared" si="3"/>
        <v>200</v>
      </c>
      <c r="G48" s="863"/>
      <c r="H48" s="863" t="s">
        <v>149</v>
      </c>
      <c r="I48" s="44">
        <v>43</v>
      </c>
      <c r="J48" s="44" t="s">
        <v>129</v>
      </c>
      <c r="K48" s="44">
        <v>4158</v>
      </c>
      <c r="L48" s="44">
        <v>199</v>
      </c>
    </row>
    <row r="49" spans="1:12" x14ac:dyDescent="0.2">
      <c r="A49" s="400"/>
      <c r="B49" s="405"/>
      <c r="C49" s="406"/>
      <c r="D49" s="412"/>
      <c r="E49" s="412"/>
      <c r="G49" s="863"/>
      <c r="H49" s="863"/>
    </row>
    <row r="50" spans="1:12" x14ac:dyDescent="0.2">
      <c r="A50" s="408" t="s">
        <v>20</v>
      </c>
      <c r="B50" s="409"/>
      <c r="C50" s="408"/>
      <c r="D50" s="868">
        <f>IF(ISBLANK(K50),"",IFERROR(ROUND(K50*2,-1)/2,"*"))</f>
        <v>138230</v>
      </c>
      <c r="E50" s="868">
        <f>IF(ISBLANK(L50),"",IFERROR(ROUND(L50*2,-1)/2,"*"))</f>
        <v>8000</v>
      </c>
      <c r="G50" s="863"/>
      <c r="H50" s="863" t="s">
        <v>20</v>
      </c>
      <c r="K50" s="44">
        <v>138230</v>
      </c>
      <c r="L50" s="44">
        <v>8000</v>
      </c>
    </row>
    <row r="51" spans="1:12" ht="6" customHeight="1" x14ac:dyDescent="0.2">
      <c r="A51" s="400"/>
      <c r="B51" s="401"/>
      <c r="C51" s="400"/>
      <c r="D51" s="400"/>
      <c r="E51" s="400"/>
    </row>
    <row r="52" spans="1:12" x14ac:dyDescent="0.2">
      <c r="A52" s="400"/>
      <c r="B52" s="401"/>
      <c r="C52" s="400"/>
      <c r="D52" s="400"/>
      <c r="E52" s="400"/>
    </row>
    <row r="53" spans="1:12" x14ac:dyDescent="0.2">
      <c r="A53" s="400"/>
      <c r="B53" s="401"/>
      <c r="C53" s="400"/>
      <c r="D53" s="400"/>
      <c r="E53" s="400"/>
    </row>
    <row r="54" spans="1:12" x14ac:dyDescent="0.2">
      <c r="A54" s="400"/>
      <c r="B54" s="401"/>
      <c r="C54" s="400"/>
      <c r="D54" s="400"/>
      <c r="E54" s="400"/>
    </row>
    <row r="55" spans="1:12" x14ac:dyDescent="0.2">
      <c r="A55" s="400"/>
      <c r="B55" s="401"/>
      <c r="C55" s="400"/>
      <c r="D55" s="400"/>
      <c r="E55" s="400"/>
    </row>
    <row r="56" spans="1:12" x14ac:dyDescent="0.2">
      <c r="A56" s="400"/>
      <c r="B56" s="401"/>
      <c r="C56" s="400"/>
      <c r="D56" s="400"/>
      <c r="E56" s="400"/>
    </row>
    <row r="57" spans="1:12" x14ac:dyDescent="0.2">
      <c r="A57" s="400"/>
      <c r="B57" s="401"/>
      <c r="C57" s="400"/>
      <c r="D57" s="400"/>
      <c r="E57" s="400"/>
    </row>
    <row r="58" spans="1:12" x14ac:dyDescent="0.2">
      <c r="A58" s="689"/>
      <c r="B58" s="690"/>
      <c r="C58" s="689"/>
      <c r="D58" s="689"/>
      <c r="E58" s="400"/>
    </row>
    <row r="59" spans="1:12" x14ac:dyDescent="0.2">
      <c r="A59" s="403" t="s">
        <v>366</v>
      </c>
      <c r="B59" s="401"/>
      <c r="C59" s="400"/>
      <c r="D59" s="400"/>
      <c r="E59" s="400"/>
    </row>
    <row r="60" spans="1:12" x14ac:dyDescent="0.2">
      <c r="A60" s="400"/>
      <c r="B60" s="401"/>
      <c r="C60" s="400"/>
      <c r="D60" s="400"/>
      <c r="E60" s="66" t="s">
        <v>234</v>
      </c>
    </row>
    <row r="61" spans="1:12" x14ac:dyDescent="0.2">
      <c r="A61" s="400"/>
      <c r="B61" s="400"/>
      <c r="C61" s="400"/>
      <c r="D61" s="412"/>
      <c r="E61" s="412"/>
    </row>
    <row r="62" spans="1:12" x14ac:dyDescent="0.2">
      <c r="A62" s="412"/>
      <c r="B62" s="412"/>
      <c r="C62" s="412"/>
      <c r="D62" s="412"/>
      <c r="E62" s="412"/>
    </row>
    <row r="63" spans="1:12" x14ac:dyDescent="0.2">
      <c r="A63" s="412"/>
      <c r="B63" s="727"/>
      <c r="C63" s="412"/>
      <c r="D63" s="412"/>
      <c r="E63" s="412"/>
    </row>
    <row r="64" spans="1:12" x14ac:dyDescent="0.2">
      <c r="A64" s="412"/>
      <c r="B64" s="727"/>
      <c r="C64" s="412"/>
      <c r="D64" s="412"/>
      <c r="E64" s="412"/>
    </row>
    <row r="65" spans="1:5" x14ac:dyDescent="0.2">
      <c r="A65" s="412"/>
      <c r="B65" s="727"/>
      <c r="C65" s="412"/>
      <c r="D65" s="412"/>
      <c r="E65" s="412"/>
    </row>
    <row r="66" spans="1:5" x14ac:dyDescent="0.2">
      <c r="A66" s="412"/>
      <c r="B66" s="727"/>
      <c r="C66" s="412"/>
      <c r="D66" s="412"/>
      <c r="E66" s="412"/>
    </row>
    <row r="67" spans="1:5" x14ac:dyDescent="0.2">
      <c r="A67" s="412"/>
      <c r="B67" s="727"/>
      <c r="C67" s="412"/>
      <c r="D67" s="412"/>
      <c r="E67" s="412"/>
    </row>
    <row r="68" spans="1:5" x14ac:dyDescent="0.2">
      <c r="A68" s="412"/>
      <c r="B68" s="727"/>
      <c r="C68" s="412"/>
      <c r="D68" s="412"/>
      <c r="E68" s="412"/>
    </row>
    <row r="69" spans="1:5" x14ac:dyDescent="0.2">
      <c r="A69" s="412"/>
      <c r="B69" s="727"/>
      <c r="C69" s="412"/>
      <c r="D69" s="412"/>
      <c r="E69" s="412"/>
    </row>
    <row r="70" spans="1:5" x14ac:dyDescent="0.2">
      <c r="A70" s="412"/>
      <c r="B70" s="727"/>
      <c r="C70" s="412"/>
      <c r="D70" s="412"/>
      <c r="E70" s="412"/>
    </row>
    <row r="71" spans="1:5" x14ac:dyDescent="0.2">
      <c r="A71" s="412"/>
      <c r="B71" s="727"/>
      <c r="C71" s="412"/>
      <c r="D71" s="412"/>
      <c r="E71" s="412"/>
    </row>
    <row r="72" spans="1:5" x14ac:dyDescent="0.2">
      <c r="A72" s="412"/>
      <c r="B72" s="727"/>
      <c r="C72" s="412"/>
      <c r="D72" s="412"/>
      <c r="E72" s="412"/>
    </row>
    <row r="73" spans="1:5" x14ac:dyDescent="0.2">
      <c r="A73" s="412"/>
      <c r="B73" s="727"/>
      <c r="C73" s="412"/>
      <c r="D73" s="412"/>
      <c r="E73" s="412"/>
    </row>
    <row r="74" spans="1:5" x14ac:dyDescent="0.2">
      <c r="A74" s="412"/>
      <c r="B74" s="727"/>
      <c r="C74" s="412"/>
      <c r="D74" s="412"/>
      <c r="E74" s="412"/>
    </row>
    <row r="75" spans="1:5" x14ac:dyDescent="0.2">
      <c r="A75" s="412"/>
      <c r="B75" s="727"/>
      <c r="C75" s="412"/>
      <c r="D75" s="412"/>
      <c r="E75" s="412"/>
    </row>
    <row r="76" spans="1:5" x14ac:dyDescent="0.2">
      <c r="A76" s="412"/>
      <c r="B76" s="727"/>
      <c r="C76" s="412"/>
      <c r="D76" s="412"/>
      <c r="E76" s="412"/>
    </row>
    <row r="77" spans="1:5" x14ac:dyDescent="0.2">
      <c r="A77" s="412"/>
      <c r="B77" s="727"/>
      <c r="C77" s="412"/>
      <c r="D77" s="412"/>
      <c r="E77" s="412"/>
    </row>
    <row r="78" spans="1:5" x14ac:dyDescent="0.2">
      <c r="A78" s="412"/>
      <c r="B78" s="727"/>
      <c r="C78" s="412"/>
      <c r="D78" s="412"/>
      <c r="E78" s="412"/>
    </row>
    <row r="79" spans="1:5" x14ac:dyDescent="0.2">
      <c r="A79" s="412"/>
      <c r="B79" s="727"/>
      <c r="C79" s="412"/>
      <c r="D79" s="412"/>
      <c r="E79" s="412"/>
    </row>
    <row r="80" spans="1:5" x14ac:dyDescent="0.2">
      <c r="A80" s="412"/>
      <c r="B80" s="727"/>
      <c r="C80" s="412"/>
      <c r="D80" s="412"/>
      <c r="E80" s="412"/>
    </row>
    <row r="81" spans="1:5" x14ac:dyDescent="0.2">
      <c r="A81" s="412"/>
      <c r="B81" s="727"/>
      <c r="C81" s="412"/>
      <c r="D81" s="412"/>
      <c r="E81" s="412"/>
    </row>
    <row r="82" spans="1:5" x14ac:dyDescent="0.2">
      <c r="A82" s="412"/>
      <c r="B82" s="727"/>
      <c r="C82" s="412"/>
      <c r="D82" s="412"/>
      <c r="E82" s="412"/>
    </row>
    <row r="83" spans="1:5" x14ac:dyDescent="0.2">
      <c r="A83" s="412"/>
      <c r="B83" s="727"/>
      <c r="C83" s="412"/>
      <c r="D83" s="412"/>
      <c r="E83" s="412"/>
    </row>
    <row r="84" spans="1:5" x14ac:dyDescent="0.2">
      <c r="A84" s="412"/>
      <c r="B84" s="727"/>
      <c r="C84" s="412"/>
      <c r="D84" s="412"/>
      <c r="E84" s="412"/>
    </row>
    <row r="85" spans="1:5" x14ac:dyDescent="0.2">
      <c r="A85" s="412"/>
      <c r="B85" s="727"/>
      <c r="C85" s="412"/>
      <c r="D85" s="412"/>
      <c r="E85" s="412"/>
    </row>
    <row r="86" spans="1:5" x14ac:dyDescent="0.2">
      <c r="A86" s="412"/>
      <c r="B86" s="727"/>
      <c r="C86" s="412"/>
      <c r="D86" s="412"/>
      <c r="E86" s="412"/>
    </row>
    <row r="87" spans="1:5" x14ac:dyDescent="0.2">
      <c r="A87" s="412"/>
      <c r="B87" s="727"/>
      <c r="C87" s="412"/>
      <c r="D87" s="412"/>
      <c r="E87" s="412"/>
    </row>
    <row r="88" spans="1:5" x14ac:dyDescent="0.2">
      <c r="A88" s="412"/>
      <c r="B88" s="727"/>
      <c r="C88" s="412"/>
      <c r="D88" s="412"/>
      <c r="E88" s="412"/>
    </row>
    <row r="89" spans="1:5" x14ac:dyDescent="0.2">
      <c r="A89" s="412"/>
      <c r="B89" s="727"/>
      <c r="C89" s="412"/>
      <c r="D89" s="412"/>
      <c r="E89" s="412"/>
    </row>
    <row r="90" spans="1:5" x14ac:dyDescent="0.2">
      <c r="A90" s="412"/>
      <c r="B90" s="727"/>
      <c r="C90" s="412"/>
      <c r="D90" s="412"/>
      <c r="E90" s="412"/>
    </row>
    <row r="91" spans="1:5" x14ac:dyDescent="0.2">
      <c r="A91" s="412"/>
      <c r="B91" s="727"/>
      <c r="C91" s="412"/>
      <c r="D91" s="412"/>
      <c r="E91" s="412"/>
    </row>
    <row r="92" spans="1:5" x14ac:dyDescent="0.2">
      <c r="A92" s="412"/>
      <c r="B92" s="727"/>
      <c r="C92" s="412"/>
      <c r="D92" s="412"/>
      <c r="E92" s="412"/>
    </row>
    <row r="93" spans="1:5" x14ac:dyDescent="0.2">
      <c r="A93" s="412"/>
      <c r="B93" s="727"/>
      <c r="C93" s="412"/>
      <c r="D93" s="412"/>
      <c r="E93" s="412"/>
    </row>
    <row r="94" spans="1:5" x14ac:dyDescent="0.2">
      <c r="A94" s="412"/>
      <c r="B94" s="727"/>
      <c r="C94" s="412"/>
      <c r="D94" s="412"/>
      <c r="E94" s="412"/>
    </row>
    <row r="95" spans="1:5" x14ac:dyDescent="0.2">
      <c r="A95" s="412"/>
      <c r="B95" s="727"/>
      <c r="C95" s="412"/>
      <c r="D95" s="412"/>
      <c r="E95" s="412"/>
    </row>
    <row r="96" spans="1:5" x14ac:dyDescent="0.2">
      <c r="A96" s="412"/>
      <c r="B96" s="727"/>
      <c r="C96" s="412"/>
      <c r="D96" s="412"/>
      <c r="E96" s="412"/>
    </row>
    <row r="97" spans="1:5" x14ac:dyDescent="0.2">
      <c r="A97" s="412"/>
      <c r="B97" s="727"/>
      <c r="C97" s="412"/>
      <c r="D97" s="412"/>
      <c r="E97" s="412"/>
    </row>
    <row r="98" spans="1:5" x14ac:dyDescent="0.2">
      <c r="A98" s="412"/>
      <c r="B98" s="727"/>
      <c r="C98" s="412"/>
      <c r="D98" s="412"/>
      <c r="E98" s="412"/>
    </row>
    <row r="99" spans="1:5" x14ac:dyDescent="0.2">
      <c r="A99" s="412"/>
      <c r="B99" s="727"/>
      <c r="C99" s="412"/>
      <c r="D99" s="412"/>
      <c r="E99" s="412"/>
    </row>
    <row r="100" spans="1:5" x14ac:dyDescent="0.2">
      <c r="A100" s="412"/>
      <c r="B100" s="727"/>
      <c r="C100" s="412"/>
      <c r="D100" s="412"/>
      <c r="E100" s="412"/>
    </row>
    <row r="101" spans="1:5" x14ac:dyDescent="0.2">
      <c r="A101" s="412"/>
      <c r="B101" s="727"/>
      <c r="C101" s="412"/>
      <c r="D101" s="412"/>
      <c r="E101" s="412"/>
    </row>
    <row r="102" spans="1:5" x14ac:dyDescent="0.2">
      <c r="A102" s="412"/>
      <c r="B102" s="727"/>
      <c r="C102" s="412"/>
      <c r="D102" s="412"/>
      <c r="E102" s="412"/>
    </row>
    <row r="103" spans="1:5" x14ac:dyDescent="0.2">
      <c r="A103" s="412"/>
      <c r="B103" s="727"/>
      <c r="C103" s="412"/>
      <c r="D103" s="412"/>
      <c r="E103" s="412"/>
    </row>
    <row r="104" spans="1:5" x14ac:dyDescent="0.2">
      <c r="A104" s="412"/>
      <c r="B104" s="727"/>
      <c r="C104" s="412"/>
      <c r="D104" s="412"/>
      <c r="E104" s="412"/>
    </row>
    <row r="105" spans="1:5" x14ac:dyDescent="0.2">
      <c r="A105" s="412"/>
      <c r="B105" s="727"/>
      <c r="C105" s="412"/>
      <c r="D105" s="412"/>
      <c r="E105" s="412"/>
    </row>
    <row r="106" spans="1:5" x14ac:dyDescent="0.2">
      <c r="A106" s="412"/>
      <c r="B106" s="727"/>
      <c r="C106" s="412"/>
      <c r="D106" s="412"/>
      <c r="E106" s="412"/>
    </row>
    <row r="107" spans="1:5" x14ac:dyDescent="0.2">
      <c r="A107" s="412"/>
      <c r="B107" s="727"/>
      <c r="C107" s="412"/>
      <c r="D107" s="412"/>
      <c r="E107" s="412"/>
    </row>
    <row r="108" spans="1:5" x14ac:dyDescent="0.2">
      <c r="A108" s="412"/>
      <c r="B108" s="727"/>
      <c r="C108" s="412"/>
      <c r="D108" s="412"/>
      <c r="E108" s="412"/>
    </row>
    <row r="109" spans="1:5" x14ac:dyDescent="0.2">
      <c r="A109" s="412"/>
      <c r="B109" s="727"/>
      <c r="C109" s="412"/>
      <c r="D109" s="412"/>
      <c r="E109" s="412"/>
    </row>
    <row r="110" spans="1:5" x14ac:dyDescent="0.2">
      <c r="A110" s="412"/>
      <c r="B110" s="727"/>
      <c r="C110" s="412"/>
      <c r="D110" s="412"/>
      <c r="E110" s="412"/>
    </row>
    <row r="111" spans="1:5" x14ac:dyDescent="0.2">
      <c r="A111" s="412"/>
      <c r="B111" s="727"/>
      <c r="C111" s="412"/>
      <c r="D111" s="412"/>
      <c r="E111" s="412"/>
    </row>
    <row r="112" spans="1:5" x14ac:dyDescent="0.2">
      <c r="A112" s="412"/>
      <c r="B112" s="727"/>
      <c r="C112" s="412"/>
      <c r="D112" s="412"/>
      <c r="E112" s="412"/>
    </row>
    <row r="113" spans="1:5" x14ac:dyDescent="0.2">
      <c r="A113" s="412"/>
      <c r="B113" s="727"/>
      <c r="C113" s="412"/>
      <c r="D113" s="412"/>
      <c r="E113" s="412"/>
    </row>
    <row r="114" spans="1:5" x14ac:dyDescent="0.2">
      <c r="A114" s="412"/>
      <c r="B114" s="727"/>
      <c r="C114" s="412"/>
      <c r="D114" s="412"/>
      <c r="E114" s="412"/>
    </row>
    <row r="115" spans="1:5" x14ac:dyDescent="0.2">
      <c r="A115" s="412"/>
      <c r="B115" s="727"/>
      <c r="C115" s="412"/>
      <c r="D115" s="412"/>
      <c r="E115" s="412"/>
    </row>
    <row r="116" spans="1:5" x14ac:dyDescent="0.2">
      <c r="A116" s="412"/>
      <c r="B116" s="727"/>
      <c r="C116" s="412"/>
      <c r="D116" s="412"/>
      <c r="E116" s="412"/>
    </row>
    <row r="117" spans="1:5" x14ac:dyDescent="0.2">
      <c r="A117" s="412"/>
      <c r="B117" s="727"/>
      <c r="C117" s="412"/>
      <c r="D117" s="412"/>
      <c r="E117" s="412"/>
    </row>
    <row r="118" spans="1:5" x14ac:dyDescent="0.2">
      <c r="A118" s="412"/>
      <c r="B118" s="727"/>
      <c r="C118" s="412"/>
      <c r="D118" s="412"/>
      <c r="E118" s="412"/>
    </row>
    <row r="119" spans="1:5" x14ac:dyDescent="0.2">
      <c r="A119" s="412"/>
      <c r="B119" s="727"/>
      <c r="C119" s="412"/>
      <c r="D119" s="412"/>
      <c r="E119" s="412"/>
    </row>
    <row r="120" spans="1:5" x14ac:dyDescent="0.2">
      <c r="A120" s="412"/>
      <c r="B120" s="727"/>
      <c r="C120" s="412"/>
      <c r="D120" s="412"/>
      <c r="E120" s="412"/>
    </row>
    <row r="121" spans="1:5" x14ac:dyDescent="0.2">
      <c r="A121" s="412"/>
      <c r="B121" s="727"/>
      <c r="C121" s="412"/>
      <c r="D121" s="412"/>
      <c r="E121" s="412"/>
    </row>
    <row r="122" spans="1:5" x14ac:dyDescent="0.2">
      <c r="A122" s="412"/>
      <c r="B122" s="727"/>
      <c r="C122" s="412"/>
      <c r="D122" s="412"/>
      <c r="E122" s="412"/>
    </row>
    <row r="123" spans="1:5" x14ac:dyDescent="0.2">
      <c r="A123" s="412"/>
      <c r="B123" s="727"/>
      <c r="C123" s="412"/>
      <c r="D123" s="412"/>
      <c r="E123" s="412"/>
    </row>
    <row r="124" spans="1:5" x14ac:dyDescent="0.2">
      <c r="A124" s="412"/>
      <c r="B124" s="727"/>
      <c r="C124" s="412"/>
      <c r="D124" s="412"/>
      <c r="E124" s="412"/>
    </row>
    <row r="125" spans="1:5" x14ac:dyDescent="0.2">
      <c r="A125" s="412"/>
      <c r="B125" s="727"/>
      <c r="C125" s="412"/>
      <c r="D125" s="412"/>
      <c r="E125" s="412"/>
    </row>
    <row r="126" spans="1:5" x14ac:dyDescent="0.2">
      <c r="A126" s="412"/>
      <c r="B126" s="727"/>
      <c r="C126" s="412"/>
      <c r="D126" s="412"/>
      <c r="E126" s="412"/>
    </row>
  </sheetData>
  <phoneticPr fontId="16" type="noConversion"/>
  <hyperlinks>
    <hyperlink ref="E1" location="INHALT!A1" display="INHALT!A1" xr:uid="{E4DEB869-81AC-4C21-9BC5-3228654E9DFA}"/>
  </hyperlinks>
  <printOptions horizontalCentered="1"/>
  <pageMargins left="0.59055118110236227" right="0.39370078740157483" top="0.59055118110236227" bottom="0.59055118110236227" header="0.51181102362204722" footer="0.51181102362204722"/>
  <pageSetup paperSize="9" scale="95" firstPageNumber="96" orientation="portrait" useFirstPageNumber="1" r:id="rId1"/>
  <headerFooter alignWithMargins="0">
    <oddFooter>&amp;CSeite &amp;P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tint="-0.249977111117893"/>
  </sheetPr>
  <dimension ref="A1:G61"/>
  <sheetViews>
    <sheetView zoomScaleNormal="100" workbookViewId="0">
      <selection activeCell="I17" sqref="I17"/>
    </sheetView>
  </sheetViews>
  <sheetFormatPr baseColWidth="10" defaultRowHeight="12.75" x14ac:dyDescent="0.2"/>
  <cols>
    <col min="6" max="6" width="30.5703125" customWidth="1"/>
    <col min="7" max="7" width="20.28515625" customWidth="1"/>
  </cols>
  <sheetData>
    <row r="1" spans="1:7" x14ac:dyDescent="0.2">
      <c r="A1" s="53"/>
      <c r="B1" s="53"/>
      <c r="C1" s="53"/>
      <c r="D1" s="53"/>
      <c r="E1" s="53"/>
      <c r="F1" s="53"/>
      <c r="G1" s="17"/>
    </row>
    <row r="2" spans="1:7" x14ac:dyDescent="0.2">
      <c r="A2" s="53"/>
      <c r="B2" s="53"/>
      <c r="C2" s="53"/>
      <c r="D2" s="53"/>
      <c r="E2" s="53"/>
      <c r="F2" s="53"/>
      <c r="G2" s="17"/>
    </row>
    <row r="3" spans="1:7" x14ac:dyDescent="0.2">
      <c r="A3" s="53"/>
      <c r="B3" s="53"/>
      <c r="C3" s="53"/>
      <c r="D3" s="53"/>
      <c r="E3" s="53"/>
      <c r="F3" s="53"/>
      <c r="G3" s="17"/>
    </row>
    <row r="4" spans="1:7" x14ac:dyDescent="0.2">
      <c r="A4" s="53"/>
      <c r="B4" s="53"/>
      <c r="C4" s="53"/>
      <c r="D4" s="53"/>
      <c r="E4" s="53"/>
      <c r="F4" s="53"/>
      <c r="G4" s="17"/>
    </row>
    <row r="5" spans="1:7" x14ac:dyDescent="0.2">
      <c r="A5" s="53"/>
      <c r="B5" s="53"/>
      <c r="C5" s="53"/>
      <c r="D5" s="53"/>
      <c r="E5" s="53"/>
      <c r="F5" s="53"/>
      <c r="G5" s="17"/>
    </row>
    <row r="6" spans="1:7" x14ac:dyDescent="0.2">
      <c r="A6" s="53"/>
      <c r="B6" s="53"/>
      <c r="C6" s="53"/>
      <c r="D6" s="53"/>
      <c r="E6" s="53"/>
      <c r="F6" s="53"/>
      <c r="G6" s="17"/>
    </row>
    <row r="7" spans="1:7" x14ac:dyDescent="0.2">
      <c r="A7" s="53"/>
      <c r="B7" s="53"/>
      <c r="C7" s="53"/>
      <c r="D7" s="53"/>
      <c r="E7" s="53"/>
      <c r="F7" s="53"/>
      <c r="G7" s="17"/>
    </row>
    <row r="8" spans="1:7" x14ac:dyDescent="0.2">
      <c r="A8" s="53"/>
      <c r="B8" s="53"/>
      <c r="C8" s="53"/>
      <c r="D8" s="53"/>
      <c r="E8" s="53"/>
      <c r="F8" s="53"/>
      <c r="G8" s="17"/>
    </row>
    <row r="9" spans="1:7" x14ac:dyDescent="0.2">
      <c r="A9" s="53"/>
      <c r="B9" s="53"/>
      <c r="C9" s="53"/>
      <c r="D9" s="53"/>
      <c r="E9" s="53"/>
      <c r="F9" s="53"/>
      <c r="G9" s="17"/>
    </row>
    <row r="10" spans="1:7" x14ac:dyDescent="0.2">
      <c r="A10" s="53"/>
      <c r="B10" s="53"/>
      <c r="C10" s="53"/>
      <c r="D10" s="53"/>
      <c r="E10" s="53"/>
      <c r="F10" s="53"/>
      <c r="G10" s="17"/>
    </row>
    <row r="11" spans="1:7" x14ac:dyDescent="0.2">
      <c r="A11" s="53"/>
      <c r="B11" s="53"/>
      <c r="C11" s="53"/>
      <c r="D11" s="53"/>
      <c r="E11" s="53"/>
      <c r="F11" s="53"/>
      <c r="G11" s="17"/>
    </row>
    <row r="12" spans="1:7" x14ac:dyDescent="0.2">
      <c r="A12" s="53"/>
      <c r="B12" s="53"/>
      <c r="C12" s="53"/>
      <c r="D12" s="53"/>
      <c r="E12" s="53"/>
      <c r="F12" s="53"/>
      <c r="G12" s="17"/>
    </row>
    <row r="13" spans="1:7" x14ac:dyDescent="0.2">
      <c r="A13" s="53"/>
      <c r="B13" s="53"/>
      <c r="C13" s="53"/>
      <c r="D13" s="53"/>
      <c r="E13" s="53"/>
      <c r="F13" s="53"/>
      <c r="G13" s="17"/>
    </row>
    <row r="14" spans="1:7" x14ac:dyDescent="0.2">
      <c r="A14" s="53"/>
      <c r="B14" s="53"/>
      <c r="C14" s="53"/>
      <c r="D14" s="53"/>
      <c r="E14" s="53"/>
      <c r="F14" s="53"/>
      <c r="G14" s="17"/>
    </row>
    <row r="15" spans="1:7" x14ac:dyDescent="0.2">
      <c r="A15" s="53"/>
      <c r="B15" s="53"/>
      <c r="C15" s="53"/>
      <c r="D15" s="53"/>
      <c r="E15" s="53"/>
      <c r="F15" s="53"/>
      <c r="G15" s="17"/>
    </row>
    <row r="16" spans="1:7" x14ac:dyDescent="0.2">
      <c r="A16" s="53"/>
      <c r="B16" s="53"/>
      <c r="C16" s="53"/>
      <c r="D16" s="53"/>
      <c r="E16" s="53"/>
      <c r="F16" s="53"/>
      <c r="G16" s="17"/>
    </row>
    <row r="17" spans="1:7" x14ac:dyDescent="0.2">
      <c r="A17" s="53"/>
      <c r="B17" s="53"/>
      <c r="C17" s="53"/>
      <c r="D17" s="53"/>
      <c r="E17" s="53"/>
      <c r="F17" s="53"/>
      <c r="G17" s="17"/>
    </row>
    <row r="18" spans="1:7" x14ac:dyDescent="0.2">
      <c r="A18" s="53"/>
      <c r="B18" s="53"/>
      <c r="C18" s="53"/>
      <c r="D18" s="53"/>
      <c r="E18" s="53"/>
      <c r="F18" s="53"/>
      <c r="G18" s="17"/>
    </row>
    <row r="19" spans="1:7" x14ac:dyDescent="0.2">
      <c r="A19" s="53"/>
      <c r="B19" s="53"/>
      <c r="C19" s="53"/>
      <c r="D19" s="53"/>
      <c r="E19" s="53"/>
      <c r="F19" s="53"/>
      <c r="G19" s="17"/>
    </row>
    <row r="20" spans="1:7" x14ac:dyDescent="0.2">
      <c r="A20" s="53"/>
      <c r="B20" s="53"/>
      <c r="C20" s="53"/>
      <c r="D20" s="53"/>
      <c r="E20" s="53"/>
      <c r="F20" s="53"/>
      <c r="G20" s="17"/>
    </row>
    <row r="21" spans="1:7" x14ac:dyDescent="0.2">
      <c r="A21" s="53"/>
      <c r="B21" s="53"/>
      <c r="C21" s="53"/>
      <c r="D21" s="53"/>
      <c r="E21" s="53"/>
      <c r="F21" s="53"/>
      <c r="G21" s="17"/>
    </row>
    <row r="22" spans="1:7" x14ac:dyDescent="0.2">
      <c r="A22" s="53"/>
      <c r="B22" s="53"/>
      <c r="C22" s="53"/>
      <c r="D22" s="53"/>
      <c r="E22" s="53"/>
      <c r="F22" s="53"/>
      <c r="G22" s="17"/>
    </row>
    <row r="23" spans="1:7" x14ac:dyDescent="0.2">
      <c r="A23" s="53"/>
      <c r="B23" s="53"/>
      <c r="C23" s="53"/>
      <c r="D23" s="53"/>
      <c r="E23" s="53"/>
      <c r="F23" s="53"/>
      <c r="G23" s="17"/>
    </row>
    <row r="24" spans="1:7" x14ac:dyDescent="0.2">
      <c r="A24" s="53"/>
      <c r="B24" s="53"/>
      <c r="C24" s="53"/>
      <c r="D24" s="53"/>
      <c r="E24" s="53"/>
      <c r="F24" s="53"/>
      <c r="G24" s="17"/>
    </row>
    <row r="25" spans="1:7" x14ac:dyDescent="0.2">
      <c r="A25" s="53"/>
      <c r="B25" s="53"/>
      <c r="C25" s="53"/>
      <c r="D25" s="53"/>
      <c r="E25" s="53"/>
      <c r="F25" s="53"/>
      <c r="G25" s="17"/>
    </row>
    <row r="26" spans="1:7" x14ac:dyDescent="0.2">
      <c r="A26" s="53"/>
      <c r="B26" s="53"/>
      <c r="C26" s="53"/>
      <c r="D26" s="53"/>
      <c r="E26" s="53"/>
      <c r="F26" s="53"/>
      <c r="G26" s="17"/>
    </row>
    <row r="27" spans="1:7" x14ac:dyDescent="0.2">
      <c r="A27" s="53"/>
      <c r="B27" s="53"/>
      <c r="C27" s="53"/>
      <c r="D27" s="53"/>
      <c r="E27" s="53"/>
      <c r="F27" s="53"/>
      <c r="G27" s="17"/>
    </row>
    <row r="28" spans="1:7" x14ac:dyDescent="0.2">
      <c r="A28" s="53"/>
      <c r="B28" s="53"/>
      <c r="C28" s="53"/>
      <c r="D28" s="53"/>
      <c r="E28" s="53"/>
      <c r="F28" s="53"/>
      <c r="G28" s="17"/>
    </row>
    <row r="29" spans="1:7" x14ac:dyDescent="0.2">
      <c r="A29" s="53"/>
      <c r="B29" s="53"/>
      <c r="C29" s="53"/>
      <c r="D29" s="53"/>
      <c r="E29" s="53"/>
      <c r="F29" s="53"/>
      <c r="G29" s="17"/>
    </row>
    <row r="30" spans="1:7" x14ac:dyDescent="0.2">
      <c r="A30" s="53"/>
      <c r="B30" s="53"/>
      <c r="C30" s="53"/>
      <c r="D30" s="53"/>
      <c r="E30" s="53"/>
      <c r="F30" s="53"/>
      <c r="G30" s="17"/>
    </row>
    <row r="31" spans="1:7" x14ac:dyDescent="0.2">
      <c r="A31" s="53"/>
      <c r="B31" s="53"/>
      <c r="C31" s="53"/>
      <c r="D31" s="53"/>
      <c r="E31" s="53"/>
      <c r="F31" s="53"/>
      <c r="G31" s="17"/>
    </row>
    <row r="32" spans="1:7" x14ac:dyDescent="0.2">
      <c r="A32" s="53"/>
      <c r="B32" s="53"/>
      <c r="C32" s="53"/>
      <c r="D32" s="53"/>
      <c r="E32" s="53"/>
      <c r="F32" s="53"/>
      <c r="G32" s="17"/>
    </row>
    <row r="33" spans="1:7" x14ac:dyDescent="0.2">
      <c r="A33" s="53"/>
      <c r="B33" s="53"/>
      <c r="C33" s="53"/>
      <c r="D33" s="53"/>
      <c r="E33" s="53"/>
      <c r="F33" s="53"/>
      <c r="G33" s="17"/>
    </row>
    <row r="34" spans="1:7" x14ac:dyDescent="0.2">
      <c r="A34" s="53"/>
      <c r="B34" s="53"/>
      <c r="C34" s="53"/>
      <c r="D34" s="53"/>
      <c r="E34" s="53"/>
      <c r="F34" s="53"/>
      <c r="G34" s="17"/>
    </row>
    <row r="35" spans="1:7" x14ac:dyDescent="0.2">
      <c r="A35" s="53"/>
      <c r="B35" s="53"/>
      <c r="C35" s="53"/>
      <c r="D35" s="53"/>
      <c r="E35" s="53"/>
      <c r="F35" s="53"/>
      <c r="G35" s="17"/>
    </row>
    <row r="36" spans="1:7" x14ac:dyDescent="0.2">
      <c r="A36" s="53"/>
      <c r="B36" s="53"/>
      <c r="C36" s="53"/>
      <c r="D36" s="53"/>
      <c r="E36" s="53"/>
      <c r="F36" s="53"/>
      <c r="G36" s="17"/>
    </row>
    <row r="37" spans="1:7" x14ac:dyDescent="0.2">
      <c r="A37" s="53"/>
      <c r="B37" s="53"/>
      <c r="C37" s="53"/>
      <c r="D37" s="53"/>
      <c r="E37" s="53"/>
      <c r="F37" s="53"/>
      <c r="G37" s="17"/>
    </row>
    <row r="38" spans="1:7" x14ac:dyDescent="0.2">
      <c r="A38" s="53"/>
      <c r="B38" s="53"/>
      <c r="C38" s="53"/>
      <c r="D38" s="53"/>
      <c r="E38" s="53"/>
      <c r="F38" s="53"/>
      <c r="G38" s="17"/>
    </row>
    <row r="39" spans="1:7" x14ac:dyDescent="0.2">
      <c r="A39" s="53"/>
      <c r="B39" s="53"/>
      <c r="C39" s="53"/>
      <c r="D39" s="53"/>
      <c r="E39" s="53"/>
      <c r="F39" s="53"/>
      <c r="G39" s="17"/>
    </row>
    <row r="40" spans="1:7" x14ac:dyDescent="0.2">
      <c r="A40" s="53"/>
      <c r="B40" s="53"/>
      <c r="C40" s="53"/>
      <c r="D40" s="53"/>
      <c r="E40" s="53"/>
      <c r="F40" s="53"/>
      <c r="G40" s="17"/>
    </row>
    <row r="41" spans="1:7" x14ac:dyDescent="0.2">
      <c r="A41" s="53"/>
      <c r="B41" s="53"/>
      <c r="C41" s="53"/>
      <c r="D41" s="53"/>
      <c r="E41" s="53"/>
      <c r="F41" s="53"/>
      <c r="G41" s="17"/>
    </row>
    <row r="42" spans="1:7" x14ac:dyDescent="0.2">
      <c r="A42" s="53"/>
      <c r="B42" s="53"/>
      <c r="C42" s="53"/>
      <c r="D42" s="53"/>
      <c r="E42" s="53"/>
      <c r="F42" s="53"/>
      <c r="G42" s="17"/>
    </row>
    <row r="43" spans="1:7" x14ac:dyDescent="0.2">
      <c r="A43" s="53"/>
      <c r="B43" s="53"/>
      <c r="C43" s="53"/>
      <c r="D43" s="53"/>
      <c r="E43" s="53"/>
      <c r="F43" s="53"/>
      <c r="G43" s="17"/>
    </row>
    <row r="44" spans="1:7" x14ac:dyDescent="0.2">
      <c r="A44" s="53"/>
      <c r="B44" s="53"/>
      <c r="C44" s="53"/>
      <c r="D44" s="53"/>
      <c r="E44" s="53"/>
      <c r="F44" s="53"/>
      <c r="G44" s="17"/>
    </row>
    <row r="45" spans="1:7" x14ac:dyDescent="0.2">
      <c r="A45" s="53"/>
      <c r="B45" s="53"/>
      <c r="C45" s="53"/>
      <c r="D45" s="53"/>
      <c r="E45" s="53"/>
      <c r="F45" s="53"/>
      <c r="G45" s="17"/>
    </row>
    <row r="46" spans="1:7" x14ac:dyDescent="0.2">
      <c r="A46" s="53"/>
      <c r="B46" s="53"/>
      <c r="C46" s="53"/>
      <c r="D46" s="53"/>
      <c r="E46" s="53"/>
      <c r="F46" s="53"/>
      <c r="G46" s="17"/>
    </row>
    <row r="47" spans="1:7" x14ac:dyDescent="0.2">
      <c r="A47" s="53"/>
      <c r="B47" s="53"/>
      <c r="C47" s="53"/>
      <c r="D47" s="53"/>
      <c r="E47" s="53"/>
      <c r="F47" s="53"/>
      <c r="G47" s="17"/>
    </row>
    <row r="48" spans="1:7" x14ac:dyDescent="0.2">
      <c r="A48" s="53"/>
      <c r="B48" s="53"/>
      <c r="C48" s="53"/>
      <c r="D48" s="53"/>
      <c r="E48" s="53"/>
      <c r="F48" s="53"/>
      <c r="G48" s="17"/>
    </row>
    <row r="49" spans="1:7" x14ac:dyDescent="0.2">
      <c r="A49" s="53"/>
      <c r="B49" s="53"/>
      <c r="C49" s="53"/>
      <c r="D49" s="53"/>
      <c r="E49" s="53"/>
      <c r="F49" s="53"/>
      <c r="G49" s="17"/>
    </row>
    <row r="50" spans="1:7" x14ac:dyDescent="0.2">
      <c r="A50" s="53"/>
      <c r="B50" s="53"/>
      <c r="C50" s="53"/>
      <c r="D50" s="53"/>
      <c r="E50" s="53"/>
      <c r="F50" s="53"/>
      <c r="G50" s="17"/>
    </row>
    <row r="51" spans="1:7" x14ac:dyDescent="0.2">
      <c r="A51" s="53"/>
      <c r="B51" s="53"/>
      <c r="C51" s="53"/>
      <c r="D51" s="53"/>
      <c r="E51" s="53"/>
      <c r="F51" s="53"/>
      <c r="G51" s="17"/>
    </row>
    <row r="52" spans="1:7" x14ac:dyDescent="0.2">
      <c r="A52" s="53"/>
      <c r="B52" s="53"/>
      <c r="C52" s="53"/>
      <c r="D52" s="53"/>
      <c r="E52" s="53"/>
      <c r="F52" s="53"/>
      <c r="G52" s="17"/>
    </row>
    <row r="53" spans="1:7" x14ac:dyDescent="0.2">
      <c r="A53" s="53"/>
      <c r="B53" s="53"/>
      <c r="C53" s="53"/>
      <c r="D53" s="53"/>
      <c r="E53" s="53"/>
      <c r="F53" s="53"/>
      <c r="G53" s="17"/>
    </row>
    <row r="54" spans="1:7" x14ac:dyDescent="0.2">
      <c r="A54" s="53"/>
      <c r="B54" s="53"/>
      <c r="C54" s="53"/>
      <c r="D54" s="53"/>
      <c r="E54" s="53"/>
      <c r="F54" s="53"/>
      <c r="G54" s="17"/>
    </row>
    <row r="55" spans="1:7" x14ac:dyDescent="0.2">
      <c r="A55" s="53"/>
      <c r="B55" s="53"/>
      <c r="C55" s="53"/>
      <c r="D55" s="53"/>
      <c r="E55" s="53"/>
      <c r="F55" s="53"/>
      <c r="G55" s="17"/>
    </row>
    <row r="56" spans="1:7" x14ac:dyDescent="0.2">
      <c r="A56" s="53"/>
      <c r="B56" s="53"/>
      <c r="C56" s="53"/>
      <c r="D56" s="53"/>
      <c r="E56" s="53"/>
      <c r="F56" s="53"/>
      <c r="G56" s="17"/>
    </row>
    <row r="57" spans="1:7" x14ac:dyDescent="0.2">
      <c r="A57" s="53"/>
      <c r="B57" s="53"/>
      <c r="C57" s="53"/>
      <c r="D57" s="53"/>
      <c r="E57" s="53"/>
      <c r="F57" s="53"/>
      <c r="G57" s="17"/>
    </row>
    <row r="58" spans="1:7" x14ac:dyDescent="0.2">
      <c r="A58" s="53"/>
      <c r="B58" s="53"/>
      <c r="C58" s="53"/>
      <c r="D58" s="53"/>
      <c r="E58" s="53"/>
      <c r="F58" s="53"/>
      <c r="G58" s="17"/>
    </row>
    <row r="59" spans="1:7" x14ac:dyDescent="0.2">
      <c r="G59" s="17"/>
    </row>
    <row r="61" spans="1:7" x14ac:dyDescent="0.2">
      <c r="A61" s="800"/>
    </row>
  </sheetData>
  <pageMargins left="0.70866141732283472" right="0.70866141732283472" top="0.78740157480314965" bottom="0.78740157480314965" header="0.31496062992125984" footer="0.31496062992125984"/>
  <pageSetup paperSize="9" firstPageNumber="97" orientation="portrait" useFirstPageNumber="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X118"/>
  <sheetViews>
    <sheetView zoomScale="85" zoomScaleNormal="85" zoomScaleSheetLayoutView="55" workbookViewId="0">
      <pane xSplit="2" ySplit="8" topLeftCell="C9" activePane="bottomRight" state="frozen"/>
      <selection activeCell="A80" sqref="A80:XFD80"/>
      <selection pane="topRight" activeCell="A80" sqref="A80:XFD80"/>
      <selection pane="bottomLeft" activeCell="A80" sqref="A80:XFD80"/>
      <selection pane="bottomRight" activeCell="K6" sqref="K6"/>
    </sheetView>
  </sheetViews>
  <sheetFormatPr baseColWidth="10" defaultColWidth="11.42578125" defaultRowHeight="12.75" x14ac:dyDescent="0.2"/>
  <cols>
    <col min="1" max="1" width="5.85546875" style="17" customWidth="1"/>
    <col min="2" max="2" width="21.42578125" style="17" customWidth="1"/>
    <col min="3" max="3" width="7.42578125" style="17" customWidth="1"/>
    <col min="4" max="4" width="7.7109375" style="17" customWidth="1"/>
    <col min="5" max="5" width="11" style="17" customWidth="1"/>
    <col min="6" max="6" width="7.42578125" style="17" customWidth="1"/>
    <col min="7" max="7" width="8" style="17" customWidth="1"/>
    <col min="8" max="8" width="11" style="17" customWidth="1"/>
    <col min="9" max="9" width="7.28515625" style="17" customWidth="1"/>
    <col min="10" max="10" width="7.7109375" style="17" customWidth="1"/>
    <col min="11" max="11" width="10.85546875" style="17" customWidth="1"/>
    <col min="12" max="16384" width="11.42578125" style="17"/>
  </cols>
  <sheetData>
    <row r="1" spans="1:50" x14ac:dyDescent="0.2">
      <c r="A1" s="1055">
        <v>44196</v>
      </c>
      <c r="B1" s="53"/>
      <c r="C1" s="53"/>
      <c r="D1" s="53"/>
      <c r="E1" s="53"/>
      <c r="F1" s="53"/>
      <c r="G1" s="53"/>
      <c r="H1" s="53"/>
      <c r="I1" s="53"/>
      <c r="J1" s="53"/>
      <c r="K1" s="1070" t="str">
        <f>HYPERLINK("[Kleinräumige Statistik Daten Prototyp.xlsx]INHALT!A1","zum Inhaltsverzeichnis")</f>
        <v>zum Inhaltsverzeichnis</v>
      </c>
    </row>
    <row r="2" spans="1:50" ht="15.75" x14ac:dyDescent="0.25">
      <c r="A2" s="54" t="str">
        <f>CONCATENATE("Bevölkerung der Unterbezirke am ",CONCATENATE(DAY(A1),".",MONTH(A1),".",YEAR(A1))," nach Wohnstatus und Staatsangehörigkeit")</f>
        <v>Bevölkerung der Unterbezirke am 31.12.2020 nach Wohnstatus und Staatsangehörigkeit</v>
      </c>
      <c r="B2" s="123"/>
      <c r="C2" s="123"/>
      <c r="D2" s="123"/>
      <c r="E2" s="123"/>
      <c r="F2" s="123"/>
      <c r="G2" s="123"/>
      <c r="H2" s="123"/>
      <c r="I2" s="123"/>
      <c r="J2" s="123"/>
      <c r="K2" s="123"/>
    </row>
    <row r="3" spans="1:50" x14ac:dyDescent="0.2">
      <c r="A3" s="56" t="s">
        <v>14</v>
      </c>
      <c r="B3" s="55"/>
      <c r="C3" s="55"/>
      <c r="D3" s="55"/>
      <c r="E3" s="55"/>
      <c r="F3" s="55"/>
      <c r="G3" s="55"/>
      <c r="H3" s="55"/>
      <c r="I3" s="55"/>
      <c r="J3" s="55"/>
      <c r="K3" s="55"/>
    </row>
    <row r="4" spans="1:50" x14ac:dyDescent="0.2">
      <c r="A4" s="55"/>
      <c r="B4" s="55"/>
      <c r="C4" s="55"/>
      <c r="D4" s="55"/>
      <c r="E4" s="55"/>
      <c r="F4" s="55"/>
      <c r="G4" s="55"/>
      <c r="H4" s="55"/>
      <c r="I4" s="55"/>
      <c r="J4" s="55"/>
      <c r="K4" s="66" t="s">
        <v>509</v>
      </c>
    </row>
    <row r="5" spans="1:50" s="32" customFormat="1" ht="18" customHeight="1" x14ac:dyDescent="0.2">
      <c r="A5" s="111" t="s">
        <v>202</v>
      </c>
      <c r="B5" s="121" t="s">
        <v>170</v>
      </c>
      <c r="C5" s="112" t="s">
        <v>222</v>
      </c>
      <c r="D5" s="113"/>
      <c r="E5" s="113"/>
      <c r="F5" s="113"/>
      <c r="G5" s="113"/>
      <c r="H5" s="113"/>
      <c r="I5" s="113"/>
      <c r="J5" s="113"/>
      <c r="K5" s="113"/>
      <c r="L5" s="38"/>
    </row>
    <row r="6" spans="1:50" s="106" customFormat="1" ht="16.899999999999999" customHeight="1" x14ac:dyDescent="0.2">
      <c r="A6" s="122" t="s">
        <v>203</v>
      </c>
      <c r="B6" s="122" t="s">
        <v>172</v>
      </c>
      <c r="C6" s="112" t="s">
        <v>221</v>
      </c>
      <c r="D6" s="114"/>
      <c r="E6" s="115"/>
      <c r="F6" s="116" t="s">
        <v>169</v>
      </c>
      <c r="G6" s="114"/>
      <c r="H6" s="115"/>
      <c r="I6" s="116" t="s">
        <v>18</v>
      </c>
      <c r="J6" s="114"/>
      <c r="K6" s="114"/>
      <c r="L6" s="108"/>
    </row>
    <row r="7" spans="1:50" s="18" customFormat="1" ht="61.9" customHeight="1" x14ac:dyDescent="0.25">
      <c r="A7" s="117"/>
      <c r="B7" s="117"/>
      <c r="C7" s="118" t="s">
        <v>191</v>
      </c>
      <c r="D7" s="119" t="s">
        <v>192</v>
      </c>
      <c r="E7" s="119" t="s">
        <v>168</v>
      </c>
      <c r="F7" s="119" t="s">
        <v>191</v>
      </c>
      <c r="G7" s="119" t="s">
        <v>192</v>
      </c>
      <c r="H7" s="119" t="s">
        <v>168</v>
      </c>
      <c r="I7" s="119" t="s">
        <v>191</v>
      </c>
      <c r="J7" s="119" t="s">
        <v>192</v>
      </c>
      <c r="K7" s="120" t="s">
        <v>168</v>
      </c>
      <c r="L7" s="52"/>
    </row>
    <row r="8" spans="1:50" s="18" customFormat="1" ht="16.899999999999999" customHeight="1" x14ac:dyDescent="0.2">
      <c r="A8" s="107"/>
      <c r="B8" s="103"/>
      <c r="C8" s="105" t="s">
        <v>224</v>
      </c>
      <c r="D8" s="105" t="s">
        <v>224</v>
      </c>
      <c r="E8" s="105" t="s">
        <v>224</v>
      </c>
      <c r="F8" s="105" t="s">
        <v>224</v>
      </c>
      <c r="G8" s="105" t="s">
        <v>224</v>
      </c>
      <c r="H8" s="105" t="s">
        <v>224</v>
      </c>
      <c r="I8" s="105" t="s">
        <v>224</v>
      </c>
      <c r="J8" s="105" t="s">
        <v>224</v>
      </c>
      <c r="K8" s="109" t="s">
        <v>224</v>
      </c>
      <c r="L8" s="52"/>
    </row>
    <row r="9" spans="1:50" s="18" customFormat="1" x14ac:dyDescent="0.2">
      <c r="A9" s="57"/>
      <c r="B9" s="58"/>
      <c r="C9" s="763"/>
      <c r="D9" s="59"/>
      <c r="E9" s="59"/>
      <c r="F9" s="59"/>
      <c r="G9" s="59"/>
      <c r="H9" s="59"/>
      <c r="I9" s="59"/>
      <c r="J9" s="59"/>
      <c r="K9" s="110"/>
    </row>
    <row r="10" spans="1:50" x14ac:dyDescent="0.2">
      <c r="A10" s="60">
        <v>10</v>
      </c>
      <c r="B10" s="61" t="s">
        <v>37</v>
      </c>
      <c r="C10" s="1134">
        <v>535</v>
      </c>
      <c r="D10" s="928">
        <v>50</v>
      </c>
      <c r="E10" s="277">
        <v>580</v>
      </c>
      <c r="F10" s="429">
        <v>415</v>
      </c>
      <c r="G10" s="277">
        <v>40</v>
      </c>
      <c r="H10" s="277">
        <v>455</v>
      </c>
      <c r="I10" s="429">
        <v>120</v>
      </c>
      <c r="J10" s="277">
        <v>5</v>
      </c>
      <c r="K10" s="277">
        <v>125</v>
      </c>
      <c r="L10" s="19"/>
      <c r="M10"/>
      <c r="N10"/>
      <c r="O10"/>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row>
    <row r="11" spans="1:50" x14ac:dyDescent="0.2">
      <c r="A11" s="60">
        <v>11</v>
      </c>
      <c r="B11" s="61" t="s">
        <v>410</v>
      </c>
      <c r="C11" s="1134">
        <v>1135</v>
      </c>
      <c r="D11" s="928">
        <v>220</v>
      </c>
      <c r="E11" s="277">
        <v>1355</v>
      </c>
      <c r="F11" s="429">
        <v>800</v>
      </c>
      <c r="G11" s="277">
        <v>215</v>
      </c>
      <c r="H11" s="277">
        <v>1010</v>
      </c>
      <c r="I11" s="429">
        <v>335</v>
      </c>
      <c r="J11" s="277">
        <v>5</v>
      </c>
      <c r="K11" s="277">
        <v>340</v>
      </c>
      <c r="L11" s="19"/>
      <c r="M11"/>
      <c r="N11"/>
      <c r="O11"/>
    </row>
    <row r="12" spans="1:50" x14ac:dyDescent="0.2">
      <c r="A12" s="60">
        <v>12</v>
      </c>
      <c r="B12" s="61" t="s">
        <v>411</v>
      </c>
      <c r="C12" s="1134">
        <v>2400</v>
      </c>
      <c r="D12" s="928">
        <v>285</v>
      </c>
      <c r="E12" s="277">
        <v>2685</v>
      </c>
      <c r="F12" s="429">
        <v>1725</v>
      </c>
      <c r="G12" s="277">
        <v>270</v>
      </c>
      <c r="H12" s="277">
        <v>1995</v>
      </c>
      <c r="I12" s="429">
        <v>680</v>
      </c>
      <c r="J12" s="277">
        <v>15</v>
      </c>
      <c r="K12" s="277">
        <v>695</v>
      </c>
      <c r="L12" s="19"/>
      <c r="M12"/>
      <c r="N12"/>
      <c r="O12"/>
    </row>
    <row r="13" spans="1:50" x14ac:dyDescent="0.2">
      <c r="A13" s="60">
        <v>13</v>
      </c>
      <c r="B13" s="61" t="s">
        <v>412</v>
      </c>
      <c r="C13" s="1134">
        <v>380</v>
      </c>
      <c r="D13" s="928">
        <v>90</v>
      </c>
      <c r="E13" s="277">
        <v>470</v>
      </c>
      <c r="F13" s="429">
        <v>285</v>
      </c>
      <c r="G13" s="277">
        <v>90</v>
      </c>
      <c r="H13" s="277">
        <v>375</v>
      </c>
      <c r="I13" s="429">
        <v>95</v>
      </c>
      <c r="J13" s="277">
        <v>0</v>
      </c>
      <c r="K13" s="277">
        <v>95</v>
      </c>
      <c r="L13" s="19"/>
      <c r="M13"/>
      <c r="N13"/>
      <c r="O13"/>
    </row>
    <row r="14" spans="1:50" x14ac:dyDescent="0.2">
      <c r="A14" s="60">
        <v>14</v>
      </c>
      <c r="B14" s="61" t="s">
        <v>413</v>
      </c>
      <c r="C14" s="1134">
        <v>2595</v>
      </c>
      <c r="D14" s="928">
        <v>355</v>
      </c>
      <c r="E14" s="277">
        <v>2950</v>
      </c>
      <c r="F14" s="429">
        <v>1790</v>
      </c>
      <c r="G14" s="277">
        <v>345</v>
      </c>
      <c r="H14" s="277">
        <v>2135</v>
      </c>
      <c r="I14" s="429">
        <v>805</v>
      </c>
      <c r="J14" s="277">
        <v>10</v>
      </c>
      <c r="K14" s="277">
        <v>815</v>
      </c>
      <c r="L14" s="19"/>
      <c r="M14"/>
      <c r="N14"/>
      <c r="O14"/>
    </row>
    <row r="15" spans="1:50" x14ac:dyDescent="0.2">
      <c r="A15" s="60">
        <v>15</v>
      </c>
      <c r="B15" s="61" t="s">
        <v>41</v>
      </c>
      <c r="C15" s="1134">
        <v>1130</v>
      </c>
      <c r="D15" s="928">
        <v>80</v>
      </c>
      <c r="E15" s="277">
        <v>1205</v>
      </c>
      <c r="F15" s="429">
        <v>1040</v>
      </c>
      <c r="G15" s="277">
        <v>75</v>
      </c>
      <c r="H15" s="277">
        <v>1115</v>
      </c>
      <c r="I15" s="429">
        <v>90</v>
      </c>
      <c r="J15" s="277">
        <v>0</v>
      </c>
      <c r="K15" s="277">
        <v>90</v>
      </c>
      <c r="L15" s="19"/>
      <c r="M15"/>
      <c r="N15"/>
      <c r="O15"/>
    </row>
    <row r="16" spans="1:50" x14ac:dyDescent="0.2">
      <c r="A16" s="60">
        <v>16</v>
      </c>
      <c r="B16" s="61" t="s">
        <v>99</v>
      </c>
      <c r="C16" s="1134">
        <v>2825</v>
      </c>
      <c r="D16" s="928">
        <v>215</v>
      </c>
      <c r="E16" s="277">
        <v>3040</v>
      </c>
      <c r="F16" s="429">
        <v>2505</v>
      </c>
      <c r="G16" s="277">
        <v>215</v>
      </c>
      <c r="H16" s="277">
        <v>2720</v>
      </c>
      <c r="I16" s="429">
        <v>315</v>
      </c>
      <c r="J16" s="277">
        <v>0</v>
      </c>
      <c r="K16" s="277">
        <v>320</v>
      </c>
      <c r="L16" s="19"/>
      <c r="M16"/>
      <c r="N16"/>
      <c r="O16"/>
    </row>
    <row r="17" spans="1:15" x14ac:dyDescent="0.2">
      <c r="A17" s="60">
        <v>17</v>
      </c>
      <c r="B17" s="61" t="s">
        <v>42</v>
      </c>
      <c r="C17" s="1134">
        <v>3695</v>
      </c>
      <c r="D17" s="928">
        <v>370</v>
      </c>
      <c r="E17" s="277">
        <v>4065</v>
      </c>
      <c r="F17" s="429">
        <v>2880</v>
      </c>
      <c r="G17" s="277">
        <v>345</v>
      </c>
      <c r="H17" s="277">
        <v>3225</v>
      </c>
      <c r="I17" s="429">
        <v>815</v>
      </c>
      <c r="J17" s="277">
        <v>25</v>
      </c>
      <c r="K17" s="277">
        <v>840</v>
      </c>
      <c r="L17" s="19"/>
      <c r="M17"/>
      <c r="N17"/>
      <c r="O17"/>
    </row>
    <row r="18" spans="1:15" x14ac:dyDescent="0.2">
      <c r="A18" s="60">
        <v>21</v>
      </c>
      <c r="B18" s="61" t="s">
        <v>43</v>
      </c>
      <c r="C18" s="1134">
        <v>1690</v>
      </c>
      <c r="D18" s="928">
        <v>165</v>
      </c>
      <c r="E18" s="277">
        <v>1860</v>
      </c>
      <c r="F18" s="429">
        <v>1285</v>
      </c>
      <c r="G18" s="277">
        <v>160</v>
      </c>
      <c r="H18" s="277">
        <v>1445</v>
      </c>
      <c r="I18" s="429">
        <v>410</v>
      </c>
      <c r="J18" s="277">
        <v>5</v>
      </c>
      <c r="K18" s="277">
        <v>415</v>
      </c>
      <c r="L18" s="19"/>
      <c r="M18"/>
      <c r="N18"/>
      <c r="O18"/>
    </row>
    <row r="19" spans="1:15" x14ac:dyDescent="0.2">
      <c r="A19" s="60">
        <v>22</v>
      </c>
      <c r="B19" s="61" t="s">
        <v>44</v>
      </c>
      <c r="C19" s="1134">
        <v>1660</v>
      </c>
      <c r="D19" s="928">
        <v>130</v>
      </c>
      <c r="E19" s="277">
        <v>1790</v>
      </c>
      <c r="F19" s="429">
        <v>1150</v>
      </c>
      <c r="G19" s="277">
        <v>120</v>
      </c>
      <c r="H19" s="277">
        <v>1270</v>
      </c>
      <c r="I19" s="429">
        <v>510</v>
      </c>
      <c r="J19" s="277">
        <v>10</v>
      </c>
      <c r="K19" s="277">
        <v>520</v>
      </c>
      <c r="L19" s="19"/>
      <c r="M19"/>
      <c r="N19"/>
      <c r="O19"/>
    </row>
    <row r="20" spans="1:15" x14ac:dyDescent="0.2">
      <c r="A20" s="60">
        <v>23</v>
      </c>
      <c r="B20" s="61" t="s">
        <v>45</v>
      </c>
      <c r="C20" s="1134">
        <v>3275</v>
      </c>
      <c r="D20" s="928">
        <v>70</v>
      </c>
      <c r="E20" s="277">
        <v>3345</v>
      </c>
      <c r="F20" s="429">
        <v>2170</v>
      </c>
      <c r="G20" s="277">
        <v>60</v>
      </c>
      <c r="H20" s="277">
        <v>2230</v>
      </c>
      <c r="I20" s="429">
        <v>1105</v>
      </c>
      <c r="J20" s="277">
        <v>10</v>
      </c>
      <c r="K20" s="277">
        <v>1115</v>
      </c>
      <c r="L20" s="19"/>
      <c r="M20"/>
      <c r="N20"/>
      <c r="O20"/>
    </row>
    <row r="21" spans="1:15" x14ac:dyDescent="0.2">
      <c r="A21" s="60">
        <v>24</v>
      </c>
      <c r="B21" s="61" t="s">
        <v>46</v>
      </c>
      <c r="C21" s="1134">
        <v>6455</v>
      </c>
      <c r="D21" s="928">
        <v>195</v>
      </c>
      <c r="E21" s="277">
        <v>6650</v>
      </c>
      <c r="F21" s="429">
        <v>3915</v>
      </c>
      <c r="G21" s="277">
        <v>155</v>
      </c>
      <c r="H21" s="277">
        <v>4070</v>
      </c>
      <c r="I21" s="429">
        <v>2540</v>
      </c>
      <c r="J21" s="277">
        <v>40</v>
      </c>
      <c r="K21" s="277">
        <v>2585</v>
      </c>
      <c r="L21" s="19"/>
      <c r="M21"/>
      <c r="N21"/>
      <c r="O21"/>
    </row>
    <row r="22" spans="1:15" x14ac:dyDescent="0.2">
      <c r="A22" s="60">
        <v>25</v>
      </c>
      <c r="B22" s="61" t="s">
        <v>180</v>
      </c>
      <c r="C22" s="1134">
        <v>1865</v>
      </c>
      <c r="D22" s="928">
        <v>35</v>
      </c>
      <c r="E22" s="277">
        <v>1900</v>
      </c>
      <c r="F22" s="429">
        <v>1080</v>
      </c>
      <c r="G22" s="277">
        <v>30</v>
      </c>
      <c r="H22" s="277">
        <v>1110</v>
      </c>
      <c r="I22" s="429">
        <v>785</v>
      </c>
      <c r="J22" s="277">
        <v>5</v>
      </c>
      <c r="K22" s="277">
        <v>790</v>
      </c>
      <c r="L22" s="19"/>
      <c r="M22"/>
      <c r="N22"/>
      <c r="O22"/>
    </row>
    <row r="23" spans="1:15" x14ac:dyDescent="0.2">
      <c r="A23" s="60">
        <v>26</v>
      </c>
      <c r="B23" s="61" t="s">
        <v>164</v>
      </c>
      <c r="C23" s="1134">
        <v>2620</v>
      </c>
      <c r="D23" s="928">
        <v>50</v>
      </c>
      <c r="E23" s="277">
        <v>2670</v>
      </c>
      <c r="F23" s="429">
        <v>1845</v>
      </c>
      <c r="G23" s="277">
        <v>50</v>
      </c>
      <c r="H23" s="277">
        <v>1895</v>
      </c>
      <c r="I23" s="429">
        <v>775</v>
      </c>
      <c r="J23" s="277">
        <v>5</v>
      </c>
      <c r="K23" s="277">
        <v>775</v>
      </c>
      <c r="L23" s="19"/>
      <c r="M23"/>
      <c r="N23"/>
      <c r="O23"/>
    </row>
    <row r="24" spans="1:15" x14ac:dyDescent="0.2">
      <c r="A24" s="60">
        <v>31</v>
      </c>
      <c r="B24" s="61" t="s">
        <v>47</v>
      </c>
      <c r="C24" s="1134">
        <v>3830</v>
      </c>
      <c r="D24" s="928">
        <v>270</v>
      </c>
      <c r="E24" s="277">
        <v>4100</v>
      </c>
      <c r="F24" s="429">
        <v>2730</v>
      </c>
      <c r="G24" s="277">
        <v>250</v>
      </c>
      <c r="H24" s="277">
        <v>2980</v>
      </c>
      <c r="I24" s="429">
        <v>1105</v>
      </c>
      <c r="J24" s="277">
        <v>20</v>
      </c>
      <c r="K24" s="277">
        <v>1120</v>
      </c>
      <c r="L24" s="19"/>
      <c r="M24"/>
      <c r="N24"/>
      <c r="O24"/>
    </row>
    <row r="25" spans="1:15" x14ac:dyDescent="0.2">
      <c r="A25" s="60">
        <v>32</v>
      </c>
      <c r="B25" s="61" t="s">
        <v>48</v>
      </c>
      <c r="C25" s="1134">
        <v>5820</v>
      </c>
      <c r="D25" s="928">
        <v>355</v>
      </c>
      <c r="E25" s="277">
        <v>6175</v>
      </c>
      <c r="F25" s="429">
        <v>3930</v>
      </c>
      <c r="G25" s="277">
        <v>325</v>
      </c>
      <c r="H25" s="277">
        <v>4255</v>
      </c>
      <c r="I25" s="429">
        <v>1890</v>
      </c>
      <c r="J25" s="277">
        <v>30</v>
      </c>
      <c r="K25" s="277">
        <v>1920</v>
      </c>
      <c r="L25" s="19"/>
      <c r="M25"/>
      <c r="N25"/>
      <c r="O25"/>
    </row>
    <row r="26" spans="1:15" x14ac:dyDescent="0.2">
      <c r="A26" s="60">
        <v>33</v>
      </c>
      <c r="B26" s="61" t="s">
        <v>181</v>
      </c>
      <c r="C26" s="1134">
        <v>80</v>
      </c>
      <c r="D26" s="928">
        <v>5</v>
      </c>
      <c r="E26" s="277">
        <v>85</v>
      </c>
      <c r="F26" s="429">
        <v>35</v>
      </c>
      <c r="G26" s="277">
        <v>5</v>
      </c>
      <c r="H26" s="277">
        <v>40</v>
      </c>
      <c r="I26" s="429">
        <v>45</v>
      </c>
      <c r="J26" s="277">
        <v>0</v>
      </c>
      <c r="K26" s="277">
        <v>45</v>
      </c>
      <c r="L26" s="19"/>
      <c r="M26"/>
      <c r="N26"/>
      <c r="O26"/>
    </row>
    <row r="27" spans="1:15" x14ac:dyDescent="0.2">
      <c r="A27" s="60">
        <v>34</v>
      </c>
      <c r="B27" s="61" t="s">
        <v>49</v>
      </c>
      <c r="C27" s="1134">
        <v>4405</v>
      </c>
      <c r="D27" s="928">
        <v>260</v>
      </c>
      <c r="E27" s="277">
        <v>4665</v>
      </c>
      <c r="F27" s="429">
        <v>3490</v>
      </c>
      <c r="G27" s="277">
        <v>245</v>
      </c>
      <c r="H27" s="277">
        <v>3730</v>
      </c>
      <c r="I27" s="429">
        <v>920</v>
      </c>
      <c r="J27" s="277">
        <v>15</v>
      </c>
      <c r="K27" s="277">
        <v>935</v>
      </c>
      <c r="L27" s="19"/>
      <c r="M27"/>
      <c r="N27"/>
      <c r="O27"/>
    </row>
    <row r="28" spans="1:15" x14ac:dyDescent="0.2">
      <c r="A28" s="60">
        <v>35</v>
      </c>
      <c r="B28" s="61" t="s">
        <v>91</v>
      </c>
      <c r="C28" s="1134">
        <v>2835</v>
      </c>
      <c r="D28" s="928">
        <v>160</v>
      </c>
      <c r="E28" s="277">
        <v>2995</v>
      </c>
      <c r="F28" s="429">
        <v>1755</v>
      </c>
      <c r="G28" s="277">
        <v>145</v>
      </c>
      <c r="H28" s="277">
        <v>1905</v>
      </c>
      <c r="I28" s="429">
        <v>1080</v>
      </c>
      <c r="J28" s="277">
        <v>10</v>
      </c>
      <c r="K28" s="277">
        <v>1090</v>
      </c>
      <c r="L28" s="19"/>
      <c r="M28"/>
      <c r="N28"/>
      <c r="O28"/>
    </row>
    <row r="29" spans="1:15" x14ac:dyDescent="0.2">
      <c r="A29" s="60">
        <v>36</v>
      </c>
      <c r="B29" s="61" t="s">
        <v>50</v>
      </c>
      <c r="C29" s="1134">
        <v>3870</v>
      </c>
      <c r="D29" s="928">
        <v>150</v>
      </c>
      <c r="E29" s="277">
        <v>4020</v>
      </c>
      <c r="F29" s="429">
        <v>2640</v>
      </c>
      <c r="G29" s="277">
        <v>140</v>
      </c>
      <c r="H29" s="277">
        <v>2775</v>
      </c>
      <c r="I29" s="429">
        <v>1230</v>
      </c>
      <c r="J29" s="277">
        <v>10</v>
      </c>
      <c r="K29" s="277">
        <v>1245</v>
      </c>
      <c r="L29" s="19"/>
      <c r="M29"/>
      <c r="N29"/>
      <c r="O29"/>
    </row>
    <row r="30" spans="1:15" x14ac:dyDescent="0.2">
      <c r="A30" s="60">
        <v>41</v>
      </c>
      <c r="B30" s="61" t="s">
        <v>51</v>
      </c>
      <c r="C30" s="1134">
        <v>3175</v>
      </c>
      <c r="D30" s="928">
        <v>130</v>
      </c>
      <c r="E30" s="277">
        <v>3305</v>
      </c>
      <c r="F30" s="429">
        <v>2665</v>
      </c>
      <c r="G30" s="277">
        <v>125</v>
      </c>
      <c r="H30" s="277">
        <v>2790</v>
      </c>
      <c r="I30" s="429">
        <v>505</v>
      </c>
      <c r="J30" s="277">
        <v>10</v>
      </c>
      <c r="K30" s="277">
        <v>515</v>
      </c>
      <c r="L30" s="19"/>
      <c r="M30"/>
      <c r="N30"/>
      <c r="O30"/>
    </row>
    <row r="31" spans="1:15" x14ac:dyDescent="0.2">
      <c r="A31" s="60">
        <v>42</v>
      </c>
      <c r="B31" s="61" t="s">
        <v>52</v>
      </c>
      <c r="C31" s="1134">
        <v>3315</v>
      </c>
      <c r="D31" s="928">
        <v>155</v>
      </c>
      <c r="E31" s="277">
        <v>3470</v>
      </c>
      <c r="F31" s="429">
        <v>2925</v>
      </c>
      <c r="G31" s="277">
        <v>145</v>
      </c>
      <c r="H31" s="277">
        <v>3070</v>
      </c>
      <c r="I31" s="429">
        <v>390</v>
      </c>
      <c r="J31" s="277">
        <v>10</v>
      </c>
      <c r="K31" s="277">
        <v>400</v>
      </c>
      <c r="L31" s="19"/>
      <c r="M31"/>
      <c r="N31"/>
      <c r="O31"/>
    </row>
    <row r="32" spans="1:15" x14ac:dyDescent="0.2">
      <c r="A32" s="60">
        <v>43</v>
      </c>
      <c r="B32" s="61" t="s">
        <v>53</v>
      </c>
      <c r="C32" s="1134">
        <v>5730</v>
      </c>
      <c r="D32" s="928">
        <v>270</v>
      </c>
      <c r="E32" s="277">
        <v>6005</v>
      </c>
      <c r="F32" s="429">
        <v>4205</v>
      </c>
      <c r="G32" s="277">
        <v>240</v>
      </c>
      <c r="H32" s="277">
        <v>4450</v>
      </c>
      <c r="I32" s="429">
        <v>1525</v>
      </c>
      <c r="J32" s="277">
        <v>30</v>
      </c>
      <c r="K32" s="277">
        <v>1555</v>
      </c>
      <c r="L32" s="19"/>
      <c r="M32"/>
      <c r="N32"/>
      <c r="O32"/>
    </row>
    <row r="33" spans="1:15" x14ac:dyDescent="0.2">
      <c r="A33" s="60">
        <v>44</v>
      </c>
      <c r="B33" s="61" t="s">
        <v>54</v>
      </c>
      <c r="C33" s="1134">
        <v>4010</v>
      </c>
      <c r="D33" s="928">
        <v>305</v>
      </c>
      <c r="E33" s="277">
        <v>4320</v>
      </c>
      <c r="F33" s="429">
        <v>3080</v>
      </c>
      <c r="G33" s="277">
        <v>290</v>
      </c>
      <c r="H33" s="277">
        <v>3370</v>
      </c>
      <c r="I33" s="429">
        <v>930</v>
      </c>
      <c r="J33" s="277">
        <v>20</v>
      </c>
      <c r="K33" s="277">
        <v>950</v>
      </c>
      <c r="L33" s="19"/>
      <c r="M33"/>
      <c r="N33"/>
      <c r="O33"/>
    </row>
    <row r="34" spans="1:15" x14ac:dyDescent="0.2">
      <c r="A34" s="60">
        <v>45</v>
      </c>
      <c r="B34" s="61" t="s">
        <v>414</v>
      </c>
      <c r="C34" s="1134">
        <v>250</v>
      </c>
      <c r="D34" s="928">
        <v>35</v>
      </c>
      <c r="E34" s="277">
        <v>285</v>
      </c>
      <c r="F34" s="429">
        <v>140</v>
      </c>
      <c r="G34" s="277">
        <v>35</v>
      </c>
      <c r="H34" s="277">
        <v>170</v>
      </c>
      <c r="I34" s="429">
        <v>110</v>
      </c>
      <c r="J34" s="277">
        <v>0</v>
      </c>
      <c r="K34" s="277">
        <v>115</v>
      </c>
      <c r="L34" s="19"/>
      <c r="M34"/>
      <c r="N34"/>
      <c r="O34"/>
    </row>
    <row r="35" spans="1:15" x14ac:dyDescent="0.2">
      <c r="A35" s="60">
        <v>46</v>
      </c>
      <c r="B35" s="61" t="s">
        <v>56</v>
      </c>
      <c r="C35" s="1134">
        <v>930</v>
      </c>
      <c r="D35" s="928">
        <v>20</v>
      </c>
      <c r="E35" s="277">
        <v>955</v>
      </c>
      <c r="F35" s="429">
        <v>635</v>
      </c>
      <c r="G35" s="277">
        <v>20</v>
      </c>
      <c r="H35" s="277">
        <v>655</v>
      </c>
      <c r="I35" s="429">
        <v>295</v>
      </c>
      <c r="J35" s="277">
        <v>0</v>
      </c>
      <c r="K35" s="277">
        <v>300</v>
      </c>
      <c r="L35" s="19"/>
      <c r="M35"/>
      <c r="N35"/>
      <c r="O35"/>
    </row>
    <row r="36" spans="1:15" x14ac:dyDescent="0.2">
      <c r="A36" s="60">
        <v>47</v>
      </c>
      <c r="B36" s="61" t="s">
        <v>57</v>
      </c>
      <c r="C36" s="1134">
        <v>890</v>
      </c>
      <c r="D36" s="928">
        <v>30</v>
      </c>
      <c r="E36" s="277">
        <v>920</v>
      </c>
      <c r="F36" s="429">
        <v>840</v>
      </c>
      <c r="G36" s="277">
        <v>30</v>
      </c>
      <c r="H36" s="277">
        <v>870</v>
      </c>
      <c r="I36" s="429">
        <v>50</v>
      </c>
      <c r="J36" s="277">
        <v>0</v>
      </c>
      <c r="K36" s="277">
        <v>50</v>
      </c>
      <c r="L36" s="19"/>
      <c r="M36"/>
      <c r="N36"/>
      <c r="O36"/>
    </row>
    <row r="37" spans="1:15" x14ac:dyDescent="0.2">
      <c r="A37" s="60">
        <v>48</v>
      </c>
      <c r="B37" s="61" t="s">
        <v>58</v>
      </c>
      <c r="C37" s="1134">
        <v>10</v>
      </c>
      <c r="D37" s="928">
        <v>0</v>
      </c>
      <c r="E37" s="277">
        <v>10</v>
      </c>
      <c r="F37" s="429">
        <v>5</v>
      </c>
      <c r="G37" s="277">
        <v>0</v>
      </c>
      <c r="H37" s="277">
        <v>5</v>
      </c>
      <c r="I37" s="429">
        <v>10</v>
      </c>
      <c r="J37" s="277">
        <v>0</v>
      </c>
      <c r="K37" s="277">
        <v>10</v>
      </c>
      <c r="L37" s="19"/>
      <c r="M37"/>
      <c r="N37"/>
      <c r="O37"/>
    </row>
    <row r="38" spans="1:15" x14ac:dyDescent="0.2">
      <c r="A38" s="60">
        <v>51</v>
      </c>
      <c r="B38" s="61" t="s">
        <v>59</v>
      </c>
      <c r="C38" s="1134">
        <v>2260</v>
      </c>
      <c r="D38" s="928">
        <v>110</v>
      </c>
      <c r="E38" s="277">
        <v>2370</v>
      </c>
      <c r="F38" s="429">
        <v>2100</v>
      </c>
      <c r="G38" s="277">
        <v>110</v>
      </c>
      <c r="H38" s="277">
        <v>2205</v>
      </c>
      <c r="I38" s="429">
        <v>165</v>
      </c>
      <c r="J38" s="277">
        <v>5</v>
      </c>
      <c r="K38" s="277">
        <v>165</v>
      </c>
      <c r="L38" s="19"/>
      <c r="M38"/>
      <c r="N38"/>
      <c r="O38"/>
    </row>
    <row r="39" spans="1:15" x14ac:dyDescent="0.2">
      <c r="A39" s="60">
        <v>52</v>
      </c>
      <c r="B39" s="61" t="s">
        <v>132</v>
      </c>
      <c r="C39" s="1134">
        <v>3195</v>
      </c>
      <c r="D39" s="928">
        <v>190</v>
      </c>
      <c r="E39" s="277">
        <v>3385</v>
      </c>
      <c r="F39" s="429">
        <v>2820</v>
      </c>
      <c r="G39" s="277">
        <v>185</v>
      </c>
      <c r="H39" s="277">
        <v>3005</v>
      </c>
      <c r="I39" s="429">
        <v>375</v>
      </c>
      <c r="J39" s="277">
        <v>5</v>
      </c>
      <c r="K39" s="277">
        <v>380</v>
      </c>
      <c r="L39" s="19"/>
      <c r="M39"/>
      <c r="N39"/>
      <c r="O39"/>
    </row>
    <row r="40" spans="1:15" x14ac:dyDescent="0.2">
      <c r="A40" s="60">
        <v>53</v>
      </c>
      <c r="B40" s="61" t="s">
        <v>60</v>
      </c>
      <c r="C40" s="1134">
        <v>1870</v>
      </c>
      <c r="D40" s="928">
        <v>85</v>
      </c>
      <c r="E40" s="277">
        <v>1955</v>
      </c>
      <c r="F40" s="429">
        <v>1750</v>
      </c>
      <c r="G40" s="277">
        <v>80</v>
      </c>
      <c r="H40" s="277">
        <v>1830</v>
      </c>
      <c r="I40" s="429">
        <v>120</v>
      </c>
      <c r="J40" s="277">
        <v>5</v>
      </c>
      <c r="K40" s="277">
        <v>125</v>
      </c>
      <c r="L40" s="19"/>
      <c r="M40"/>
      <c r="N40"/>
      <c r="O40"/>
    </row>
    <row r="41" spans="1:15" x14ac:dyDescent="0.2">
      <c r="A41" s="60">
        <v>54</v>
      </c>
      <c r="B41" s="61" t="s">
        <v>135</v>
      </c>
      <c r="C41" s="1134">
        <v>605</v>
      </c>
      <c r="D41" s="928">
        <v>20</v>
      </c>
      <c r="E41" s="277">
        <v>625</v>
      </c>
      <c r="F41" s="429">
        <v>545</v>
      </c>
      <c r="G41" s="277">
        <v>15</v>
      </c>
      <c r="H41" s="277">
        <v>560</v>
      </c>
      <c r="I41" s="429">
        <v>60</v>
      </c>
      <c r="J41" s="277">
        <v>0</v>
      </c>
      <c r="K41" s="277">
        <v>65</v>
      </c>
      <c r="L41" s="19"/>
      <c r="M41"/>
      <c r="N41"/>
      <c r="O41"/>
    </row>
    <row r="42" spans="1:15" x14ac:dyDescent="0.2">
      <c r="A42" s="60">
        <v>55</v>
      </c>
      <c r="B42" s="61" t="s">
        <v>166</v>
      </c>
      <c r="C42" s="1134">
        <v>2830</v>
      </c>
      <c r="D42" s="928">
        <v>190</v>
      </c>
      <c r="E42" s="277">
        <v>3020</v>
      </c>
      <c r="F42" s="429">
        <v>2430</v>
      </c>
      <c r="G42" s="277">
        <v>180</v>
      </c>
      <c r="H42" s="277">
        <v>2605</v>
      </c>
      <c r="I42" s="429">
        <v>400</v>
      </c>
      <c r="J42" s="277">
        <v>15</v>
      </c>
      <c r="K42" s="277">
        <v>415</v>
      </c>
      <c r="L42" s="19"/>
      <c r="M42"/>
      <c r="N42"/>
      <c r="O42"/>
    </row>
    <row r="43" spans="1:15" x14ac:dyDescent="0.2">
      <c r="A43" s="60">
        <v>61</v>
      </c>
      <c r="B43" s="61" t="s">
        <v>64</v>
      </c>
      <c r="C43" s="1134">
        <v>2325</v>
      </c>
      <c r="D43" s="928">
        <v>95</v>
      </c>
      <c r="E43" s="277">
        <v>2420</v>
      </c>
      <c r="F43" s="429">
        <v>2165</v>
      </c>
      <c r="G43" s="277">
        <v>90</v>
      </c>
      <c r="H43" s="277">
        <v>2255</v>
      </c>
      <c r="I43" s="429">
        <v>160</v>
      </c>
      <c r="J43" s="277">
        <v>5</v>
      </c>
      <c r="K43" s="277">
        <v>165</v>
      </c>
      <c r="L43" s="19"/>
      <c r="M43"/>
      <c r="N43"/>
      <c r="O43"/>
    </row>
    <row r="44" spans="1:15" x14ac:dyDescent="0.2">
      <c r="A44" s="60">
        <v>62</v>
      </c>
      <c r="B44" s="61" t="s">
        <v>65</v>
      </c>
      <c r="C44" s="1134">
        <v>980</v>
      </c>
      <c r="D44" s="928">
        <v>30</v>
      </c>
      <c r="E44" s="277">
        <v>1010</v>
      </c>
      <c r="F44" s="429">
        <v>930</v>
      </c>
      <c r="G44" s="277">
        <v>30</v>
      </c>
      <c r="H44" s="277">
        <v>955</v>
      </c>
      <c r="I44" s="429">
        <v>50</v>
      </c>
      <c r="J44" s="277">
        <v>0</v>
      </c>
      <c r="K44" s="277">
        <v>50</v>
      </c>
      <c r="L44" s="19"/>
      <c r="M44"/>
      <c r="N44"/>
      <c r="O44"/>
    </row>
    <row r="45" spans="1:15" x14ac:dyDescent="0.2">
      <c r="A45" s="60">
        <v>63</v>
      </c>
      <c r="B45" s="61" t="s">
        <v>66</v>
      </c>
      <c r="C45" s="1134">
        <v>565</v>
      </c>
      <c r="D45" s="928">
        <v>20</v>
      </c>
      <c r="E45" s="277">
        <v>585</v>
      </c>
      <c r="F45" s="429">
        <v>545</v>
      </c>
      <c r="G45" s="277">
        <v>20</v>
      </c>
      <c r="H45" s="277">
        <v>565</v>
      </c>
      <c r="I45" s="429">
        <v>20</v>
      </c>
      <c r="J45" s="277">
        <v>0</v>
      </c>
      <c r="K45" s="277">
        <v>20</v>
      </c>
      <c r="L45" s="19"/>
      <c r="M45"/>
      <c r="N45"/>
      <c r="O45"/>
    </row>
    <row r="46" spans="1:15" x14ac:dyDescent="0.2">
      <c r="A46" s="60">
        <v>64</v>
      </c>
      <c r="B46" s="61" t="s">
        <v>67</v>
      </c>
      <c r="C46" s="1134">
        <v>350</v>
      </c>
      <c r="D46" s="928">
        <v>5</v>
      </c>
      <c r="E46" s="277">
        <v>355</v>
      </c>
      <c r="F46" s="429">
        <v>325</v>
      </c>
      <c r="G46" s="277">
        <v>5</v>
      </c>
      <c r="H46" s="277">
        <v>330</v>
      </c>
      <c r="I46" s="429">
        <v>25</v>
      </c>
      <c r="J46" s="277">
        <v>0</v>
      </c>
      <c r="K46" s="277">
        <v>25</v>
      </c>
      <c r="L46" s="19"/>
      <c r="M46"/>
      <c r="N46"/>
      <c r="O46"/>
    </row>
    <row r="47" spans="1:15" x14ac:dyDescent="0.2">
      <c r="A47" s="60">
        <v>65</v>
      </c>
      <c r="B47" s="61" t="s">
        <v>68</v>
      </c>
      <c r="C47" s="1134">
        <v>590</v>
      </c>
      <c r="D47" s="928">
        <v>25</v>
      </c>
      <c r="E47" s="277">
        <v>615</v>
      </c>
      <c r="F47" s="429">
        <v>535</v>
      </c>
      <c r="G47" s="277">
        <v>25</v>
      </c>
      <c r="H47" s="277">
        <v>560</v>
      </c>
      <c r="I47" s="429">
        <v>55</v>
      </c>
      <c r="J47" s="277">
        <v>0</v>
      </c>
      <c r="K47" s="277">
        <v>55</v>
      </c>
      <c r="L47" s="19"/>
      <c r="M47"/>
      <c r="N47"/>
      <c r="O47"/>
    </row>
    <row r="48" spans="1:15" x14ac:dyDescent="0.2">
      <c r="A48" s="60">
        <v>66</v>
      </c>
      <c r="B48" s="61" t="s">
        <v>69</v>
      </c>
      <c r="C48" s="1134">
        <v>2415</v>
      </c>
      <c r="D48" s="928">
        <v>115</v>
      </c>
      <c r="E48" s="277">
        <v>2530</v>
      </c>
      <c r="F48" s="429">
        <v>2210</v>
      </c>
      <c r="G48" s="277">
        <v>110</v>
      </c>
      <c r="H48" s="277">
        <v>2325</v>
      </c>
      <c r="I48" s="429">
        <v>200</v>
      </c>
      <c r="J48" s="277">
        <v>5</v>
      </c>
      <c r="K48" s="277">
        <v>205</v>
      </c>
      <c r="L48" s="19"/>
      <c r="M48"/>
      <c r="N48"/>
      <c r="O48"/>
    </row>
    <row r="49" spans="1:15" x14ac:dyDescent="0.2">
      <c r="A49" s="60">
        <v>71</v>
      </c>
      <c r="B49" s="61" t="s">
        <v>70</v>
      </c>
      <c r="C49" s="1134">
        <v>1675</v>
      </c>
      <c r="D49" s="928">
        <v>105</v>
      </c>
      <c r="E49" s="277">
        <v>1780</v>
      </c>
      <c r="F49" s="429">
        <v>1465</v>
      </c>
      <c r="G49" s="277">
        <v>105</v>
      </c>
      <c r="H49" s="277">
        <v>1570</v>
      </c>
      <c r="I49" s="429">
        <v>210</v>
      </c>
      <c r="J49" s="277">
        <v>0</v>
      </c>
      <c r="K49" s="277">
        <v>210</v>
      </c>
      <c r="L49" s="19"/>
      <c r="M49"/>
      <c r="N49"/>
      <c r="O49"/>
    </row>
    <row r="50" spans="1:15" x14ac:dyDescent="0.2">
      <c r="A50" s="60">
        <v>72</v>
      </c>
      <c r="B50" s="61" t="s">
        <v>71</v>
      </c>
      <c r="C50" s="1134">
        <v>2965</v>
      </c>
      <c r="D50" s="928">
        <v>130</v>
      </c>
      <c r="E50" s="277">
        <v>3100</v>
      </c>
      <c r="F50" s="429">
        <v>2670</v>
      </c>
      <c r="G50" s="277">
        <v>125</v>
      </c>
      <c r="H50" s="277">
        <v>2795</v>
      </c>
      <c r="I50" s="429">
        <v>300</v>
      </c>
      <c r="J50" s="277">
        <v>5</v>
      </c>
      <c r="K50" s="277">
        <v>305</v>
      </c>
      <c r="L50" s="19"/>
      <c r="M50"/>
      <c r="N50"/>
      <c r="O50"/>
    </row>
    <row r="51" spans="1:15" x14ac:dyDescent="0.2">
      <c r="A51" s="60">
        <v>81</v>
      </c>
      <c r="B51" s="61" t="s">
        <v>5</v>
      </c>
      <c r="C51" s="1134">
        <v>1365</v>
      </c>
      <c r="D51" s="928">
        <v>75</v>
      </c>
      <c r="E51" s="277">
        <v>1440</v>
      </c>
      <c r="F51" s="429">
        <v>1185</v>
      </c>
      <c r="G51" s="277">
        <v>75</v>
      </c>
      <c r="H51" s="277">
        <v>1255</v>
      </c>
      <c r="I51" s="429">
        <v>180</v>
      </c>
      <c r="J51" s="277">
        <v>5</v>
      </c>
      <c r="K51" s="277">
        <v>185</v>
      </c>
      <c r="L51" s="19"/>
      <c r="M51"/>
      <c r="N51"/>
      <c r="O51"/>
    </row>
    <row r="52" spans="1:15" x14ac:dyDescent="0.2">
      <c r="A52" s="60">
        <v>82</v>
      </c>
      <c r="B52" s="61" t="s">
        <v>72</v>
      </c>
      <c r="C52" s="1134">
        <v>2385</v>
      </c>
      <c r="D52" s="928">
        <v>105</v>
      </c>
      <c r="E52" s="277">
        <v>2490</v>
      </c>
      <c r="F52" s="429">
        <v>1875</v>
      </c>
      <c r="G52" s="277">
        <v>105</v>
      </c>
      <c r="H52" s="277">
        <v>1980</v>
      </c>
      <c r="I52" s="429">
        <v>510</v>
      </c>
      <c r="J52" s="277">
        <v>5</v>
      </c>
      <c r="K52" s="277">
        <v>510</v>
      </c>
      <c r="L52" s="19"/>
      <c r="M52"/>
      <c r="N52"/>
      <c r="O52"/>
    </row>
    <row r="53" spans="1:15" x14ac:dyDescent="0.2">
      <c r="A53" s="60">
        <v>83</v>
      </c>
      <c r="B53" s="61" t="s">
        <v>73</v>
      </c>
      <c r="C53" s="1134">
        <v>1560</v>
      </c>
      <c r="D53" s="928">
        <v>80</v>
      </c>
      <c r="E53" s="277">
        <v>1635</v>
      </c>
      <c r="F53" s="429">
        <v>1325</v>
      </c>
      <c r="G53" s="277">
        <v>75</v>
      </c>
      <c r="H53" s="277">
        <v>1400</v>
      </c>
      <c r="I53" s="429">
        <v>230</v>
      </c>
      <c r="J53" s="277">
        <v>5</v>
      </c>
      <c r="K53" s="277">
        <v>235</v>
      </c>
      <c r="L53" s="19"/>
      <c r="M53"/>
      <c r="N53"/>
      <c r="O53"/>
    </row>
    <row r="54" spans="1:15" x14ac:dyDescent="0.2">
      <c r="A54" s="60">
        <v>91</v>
      </c>
      <c r="B54" s="61" t="s">
        <v>74</v>
      </c>
      <c r="C54" s="1134">
        <v>1410</v>
      </c>
      <c r="D54" s="928">
        <v>65</v>
      </c>
      <c r="E54" s="277">
        <v>1475</v>
      </c>
      <c r="F54" s="429">
        <v>1150</v>
      </c>
      <c r="G54" s="277">
        <v>65</v>
      </c>
      <c r="H54" s="277">
        <v>1215</v>
      </c>
      <c r="I54" s="429">
        <v>260</v>
      </c>
      <c r="J54" s="277">
        <v>0</v>
      </c>
      <c r="K54" s="277">
        <v>260</v>
      </c>
      <c r="L54" s="19"/>
      <c r="M54"/>
      <c r="N54"/>
      <c r="O54"/>
    </row>
    <row r="55" spans="1:15" x14ac:dyDescent="0.2">
      <c r="A55" s="60">
        <v>92</v>
      </c>
      <c r="B55" s="61" t="s">
        <v>352</v>
      </c>
      <c r="C55" s="1134">
        <v>355</v>
      </c>
      <c r="D55" s="928">
        <v>0</v>
      </c>
      <c r="E55" s="277">
        <v>355</v>
      </c>
      <c r="F55" s="429">
        <v>20</v>
      </c>
      <c r="G55" s="277">
        <v>0</v>
      </c>
      <c r="H55" s="277">
        <v>25</v>
      </c>
      <c r="I55" s="429">
        <v>335</v>
      </c>
      <c r="J55" s="277">
        <v>0</v>
      </c>
      <c r="K55" s="277">
        <v>335</v>
      </c>
      <c r="L55" s="19"/>
      <c r="M55"/>
      <c r="N55"/>
      <c r="O55"/>
    </row>
    <row r="56" spans="1:15" x14ac:dyDescent="0.2">
      <c r="A56" s="60">
        <v>93</v>
      </c>
      <c r="B56" s="61" t="s">
        <v>76</v>
      </c>
      <c r="C56" s="1134">
        <v>1560</v>
      </c>
      <c r="D56" s="928">
        <v>65</v>
      </c>
      <c r="E56" s="277">
        <v>1630</v>
      </c>
      <c r="F56" s="429">
        <v>1310</v>
      </c>
      <c r="G56" s="277">
        <v>65</v>
      </c>
      <c r="H56" s="277">
        <v>1375</v>
      </c>
      <c r="I56" s="429">
        <v>250</v>
      </c>
      <c r="J56" s="277">
        <v>0</v>
      </c>
      <c r="K56" s="277">
        <v>250</v>
      </c>
      <c r="L56" s="19"/>
      <c r="M56"/>
      <c r="N56"/>
      <c r="O56"/>
    </row>
    <row r="57" spans="1:15" x14ac:dyDescent="0.2">
      <c r="A57" s="60">
        <v>94</v>
      </c>
      <c r="B57" s="61" t="s">
        <v>77</v>
      </c>
      <c r="C57" s="1134">
        <v>2175</v>
      </c>
      <c r="D57" s="928">
        <v>100</v>
      </c>
      <c r="E57" s="277">
        <v>2275</v>
      </c>
      <c r="F57" s="429">
        <v>1880</v>
      </c>
      <c r="G57" s="277">
        <v>90</v>
      </c>
      <c r="H57" s="277">
        <v>1970</v>
      </c>
      <c r="I57" s="429">
        <v>295</v>
      </c>
      <c r="J57" s="277">
        <v>10</v>
      </c>
      <c r="K57" s="277">
        <v>305</v>
      </c>
      <c r="L57" s="19"/>
      <c r="M57"/>
      <c r="N57"/>
      <c r="O57"/>
    </row>
    <row r="58" spans="1:15" x14ac:dyDescent="0.2">
      <c r="A58" s="60">
        <v>101</v>
      </c>
      <c r="B58" s="61" t="s">
        <v>78</v>
      </c>
      <c r="C58" s="1134">
        <v>3105</v>
      </c>
      <c r="D58" s="928">
        <v>140</v>
      </c>
      <c r="E58" s="277">
        <v>3245</v>
      </c>
      <c r="F58" s="429">
        <v>2940</v>
      </c>
      <c r="G58" s="277">
        <v>135</v>
      </c>
      <c r="H58" s="277">
        <v>3075</v>
      </c>
      <c r="I58" s="429">
        <v>165</v>
      </c>
      <c r="J58" s="277">
        <v>5</v>
      </c>
      <c r="K58" s="277">
        <v>170</v>
      </c>
      <c r="L58" s="19"/>
      <c r="M58"/>
      <c r="N58"/>
      <c r="O58"/>
    </row>
    <row r="59" spans="1:15" x14ac:dyDescent="0.2">
      <c r="A59" s="60">
        <v>102</v>
      </c>
      <c r="B59" s="61" t="s">
        <v>79</v>
      </c>
      <c r="C59" s="1134">
        <v>105</v>
      </c>
      <c r="D59" s="928">
        <v>5</v>
      </c>
      <c r="E59" s="277">
        <v>110</v>
      </c>
      <c r="F59" s="429">
        <v>100</v>
      </c>
      <c r="G59" s="277">
        <v>5</v>
      </c>
      <c r="H59" s="277">
        <v>105</v>
      </c>
      <c r="I59" s="429">
        <v>0</v>
      </c>
      <c r="J59" s="277">
        <v>0</v>
      </c>
      <c r="K59" s="277">
        <v>5</v>
      </c>
      <c r="L59" s="19"/>
      <c r="M59"/>
      <c r="N59"/>
      <c r="O59"/>
    </row>
    <row r="60" spans="1:15" x14ac:dyDescent="0.2">
      <c r="A60" s="60">
        <v>103</v>
      </c>
      <c r="B60" s="61" t="s">
        <v>80</v>
      </c>
      <c r="C60" s="1134">
        <v>870</v>
      </c>
      <c r="D60" s="928">
        <v>15</v>
      </c>
      <c r="E60" s="277">
        <v>890</v>
      </c>
      <c r="F60" s="429">
        <v>780</v>
      </c>
      <c r="G60" s="277">
        <v>15</v>
      </c>
      <c r="H60" s="277">
        <v>795</v>
      </c>
      <c r="I60" s="429">
        <v>90</v>
      </c>
      <c r="J60" s="277">
        <v>0</v>
      </c>
      <c r="K60" s="277">
        <v>90</v>
      </c>
      <c r="L60" s="19"/>
      <c r="M60"/>
      <c r="N60"/>
      <c r="O60"/>
    </row>
    <row r="61" spans="1:15" x14ac:dyDescent="0.2">
      <c r="A61" s="60">
        <v>105</v>
      </c>
      <c r="B61" s="61" t="s">
        <v>81</v>
      </c>
      <c r="C61" s="1134">
        <v>555</v>
      </c>
      <c r="D61" s="928">
        <v>20</v>
      </c>
      <c r="E61" s="277">
        <v>580</v>
      </c>
      <c r="F61" s="429">
        <v>505</v>
      </c>
      <c r="G61" s="277">
        <v>20</v>
      </c>
      <c r="H61" s="277">
        <v>530</v>
      </c>
      <c r="I61" s="429">
        <v>50</v>
      </c>
      <c r="J61" s="277">
        <v>0</v>
      </c>
      <c r="K61" s="277">
        <v>50</v>
      </c>
      <c r="L61" s="19"/>
      <c r="M61"/>
      <c r="N61"/>
      <c r="O61"/>
    </row>
    <row r="62" spans="1:15" x14ac:dyDescent="0.2">
      <c r="A62" s="60">
        <v>106</v>
      </c>
      <c r="B62" s="61" t="s">
        <v>82</v>
      </c>
      <c r="C62" s="1134">
        <v>945</v>
      </c>
      <c r="D62" s="928">
        <v>35</v>
      </c>
      <c r="E62" s="277">
        <v>980</v>
      </c>
      <c r="F62" s="429">
        <v>870</v>
      </c>
      <c r="G62" s="277">
        <v>35</v>
      </c>
      <c r="H62" s="277">
        <v>905</v>
      </c>
      <c r="I62" s="429">
        <v>75</v>
      </c>
      <c r="J62" s="277">
        <v>0</v>
      </c>
      <c r="K62" s="277">
        <v>75</v>
      </c>
      <c r="L62" s="19"/>
      <c r="M62"/>
      <c r="N62"/>
      <c r="O62"/>
    </row>
    <row r="63" spans="1:15" x14ac:dyDescent="0.2">
      <c r="A63" s="60">
        <v>107</v>
      </c>
      <c r="B63" s="61" t="s">
        <v>83</v>
      </c>
      <c r="C63" s="1134">
        <v>2140</v>
      </c>
      <c r="D63" s="928">
        <v>90</v>
      </c>
      <c r="E63" s="277">
        <v>2230</v>
      </c>
      <c r="F63" s="429">
        <v>2000</v>
      </c>
      <c r="G63" s="277">
        <v>90</v>
      </c>
      <c r="H63" s="277">
        <v>2090</v>
      </c>
      <c r="I63" s="429">
        <v>140</v>
      </c>
      <c r="J63" s="277">
        <v>0</v>
      </c>
      <c r="K63" s="277">
        <v>140</v>
      </c>
      <c r="L63" s="19"/>
      <c r="M63"/>
      <c r="N63"/>
      <c r="O63"/>
    </row>
    <row r="64" spans="1:15" x14ac:dyDescent="0.2">
      <c r="A64" s="60">
        <v>108</v>
      </c>
      <c r="B64" s="61" t="s">
        <v>415</v>
      </c>
      <c r="C64" s="1134">
        <v>1055</v>
      </c>
      <c r="D64" s="928">
        <v>60</v>
      </c>
      <c r="E64" s="277">
        <v>1110</v>
      </c>
      <c r="F64" s="429">
        <v>930</v>
      </c>
      <c r="G64" s="277">
        <v>60</v>
      </c>
      <c r="H64" s="277">
        <v>990</v>
      </c>
      <c r="I64" s="429">
        <v>120</v>
      </c>
      <c r="J64" s="277">
        <v>0</v>
      </c>
      <c r="K64" s="277">
        <v>120</v>
      </c>
      <c r="L64" s="19"/>
      <c r="M64"/>
      <c r="N64"/>
      <c r="O64"/>
    </row>
    <row r="65" spans="1:15" x14ac:dyDescent="0.2">
      <c r="A65" s="60">
        <v>109</v>
      </c>
      <c r="B65" s="61" t="s">
        <v>145</v>
      </c>
      <c r="C65" s="1134">
        <v>535</v>
      </c>
      <c r="D65" s="928">
        <v>15</v>
      </c>
      <c r="E65" s="277">
        <v>550</v>
      </c>
      <c r="F65" s="429">
        <v>510</v>
      </c>
      <c r="G65" s="277">
        <v>15</v>
      </c>
      <c r="H65" s="277">
        <v>525</v>
      </c>
      <c r="I65" s="429">
        <v>25</v>
      </c>
      <c r="J65" s="277">
        <v>0</v>
      </c>
      <c r="K65" s="277">
        <v>25</v>
      </c>
      <c r="L65" s="19"/>
      <c r="M65"/>
      <c r="N65"/>
      <c r="O65"/>
    </row>
    <row r="66" spans="1:15" x14ac:dyDescent="0.2">
      <c r="A66" s="60">
        <v>111</v>
      </c>
      <c r="B66" s="61" t="s">
        <v>85</v>
      </c>
      <c r="C66" s="1134">
        <v>4485</v>
      </c>
      <c r="D66" s="928">
        <v>345</v>
      </c>
      <c r="E66" s="277">
        <v>4825</v>
      </c>
      <c r="F66" s="429">
        <v>3585</v>
      </c>
      <c r="G66" s="277">
        <v>335</v>
      </c>
      <c r="H66" s="277">
        <v>3915</v>
      </c>
      <c r="I66" s="429">
        <v>900</v>
      </c>
      <c r="J66" s="277">
        <v>10</v>
      </c>
      <c r="K66" s="277">
        <v>910</v>
      </c>
      <c r="L66" s="19"/>
      <c r="M66"/>
      <c r="N66"/>
      <c r="O66"/>
    </row>
    <row r="67" spans="1:15" x14ac:dyDescent="0.2">
      <c r="A67" s="60">
        <v>112</v>
      </c>
      <c r="B67" s="61" t="s">
        <v>86</v>
      </c>
      <c r="C67" s="1134">
        <v>5340</v>
      </c>
      <c r="D67" s="928">
        <v>380</v>
      </c>
      <c r="E67" s="277">
        <v>5720</v>
      </c>
      <c r="F67" s="429">
        <v>4410</v>
      </c>
      <c r="G67" s="277">
        <v>370</v>
      </c>
      <c r="H67" s="277">
        <v>4780</v>
      </c>
      <c r="I67" s="429">
        <v>930</v>
      </c>
      <c r="J67" s="277">
        <v>10</v>
      </c>
      <c r="K67" s="277">
        <v>940</v>
      </c>
      <c r="L67" s="19"/>
      <c r="M67"/>
      <c r="N67"/>
      <c r="O67"/>
    </row>
    <row r="68" spans="1:15" x14ac:dyDescent="0.2">
      <c r="A68" s="60">
        <v>113</v>
      </c>
      <c r="B68" s="61" t="s">
        <v>87</v>
      </c>
      <c r="C68" s="1134">
        <v>495</v>
      </c>
      <c r="D68" s="928">
        <v>15</v>
      </c>
      <c r="E68" s="277">
        <v>510</v>
      </c>
      <c r="F68" s="429">
        <v>405</v>
      </c>
      <c r="G68" s="277">
        <v>15</v>
      </c>
      <c r="H68" s="277">
        <v>420</v>
      </c>
      <c r="I68" s="429">
        <v>90</v>
      </c>
      <c r="J68" s="277">
        <v>0</v>
      </c>
      <c r="K68" s="277">
        <v>90</v>
      </c>
      <c r="L68" s="19"/>
      <c r="M68"/>
      <c r="N68"/>
      <c r="O68"/>
    </row>
    <row r="69" spans="1:15" x14ac:dyDescent="0.2">
      <c r="A69" s="60">
        <v>121</v>
      </c>
      <c r="B69" s="61" t="s">
        <v>61</v>
      </c>
      <c r="C69" s="1134">
        <v>5975</v>
      </c>
      <c r="D69" s="928">
        <v>400</v>
      </c>
      <c r="E69" s="277">
        <v>6375</v>
      </c>
      <c r="F69" s="429">
        <v>4750</v>
      </c>
      <c r="G69" s="277">
        <v>380</v>
      </c>
      <c r="H69" s="277">
        <v>5130</v>
      </c>
      <c r="I69" s="429">
        <v>1225</v>
      </c>
      <c r="J69" s="277">
        <v>25</v>
      </c>
      <c r="K69" s="277">
        <v>1245</v>
      </c>
      <c r="L69" s="19"/>
      <c r="M69"/>
      <c r="N69"/>
      <c r="O69"/>
    </row>
    <row r="70" spans="1:15" x14ac:dyDescent="0.2">
      <c r="A70" s="60">
        <v>122</v>
      </c>
      <c r="B70" s="61" t="s">
        <v>62</v>
      </c>
      <c r="C70" s="1134">
        <v>5250</v>
      </c>
      <c r="D70" s="928">
        <v>260</v>
      </c>
      <c r="E70" s="277">
        <v>5510</v>
      </c>
      <c r="F70" s="429">
        <v>4410</v>
      </c>
      <c r="G70" s="277">
        <v>250</v>
      </c>
      <c r="H70" s="277">
        <v>4660</v>
      </c>
      <c r="I70" s="429">
        <v>840</v>
      </c>
      <c r="J70" s="277">
        <v>10</v>
      </c>
      <c r="K70" s="277">
        <v>850</v>
      </c>
      <c r="L70" s="19"/>
      <c r="M70"/>
      <c r="N70"/>
      <c r="O70"/>
    </row>
    <row r="71" spans="1:15" x14ac:dyDescent="0.2">
      <c r="A71" s="60">
        <v>123</v>
      </c>
      <c r="B71" s="61" t="s">
        <v>63</v>
      </c>
      <c r="C71" s="1134">
        <v>2530</v>
      </c>
      <c r="D71" s="928">
        <v>130</v>
      </c>
      <c r="E71" s="277">
        <v>2660</v>
      </c>
      <c r="F71" s="429">
        <v>2245</v>
      </c>
      <c r="G71" s="277">
        <v>120</v>
      </c>
      <c r="H71" s="277">
        <v>2365</v>
      </c>
      <c r="I71" s="429">
        <v>290</v>
      </c>
      <c r="J71" s="277">
        <v>5</v>
      </c>
      <c r="K71" s="277">
        <v>295</v>
      </c>
      <c r="L71" s="19"/>
      <c r="M71"/>
      <c r="N71"/>
      <c r="O71"/>
    </row>
    <row r="72" spans="1:15" x14ac:dyDescent="0.2">
      <c r="A72" s="60"/>
      <c r="B72" s="61"/>
      <c r="C72" s="277"/>
      <c r="D72" s="277"/>
      <c r="E72" s="277"/>
      <c r="F72" s="277"/>
      <c r="G72" s="277"/>
      <c r="H72" s="277"/>
      <c r="I72" s="277"/>
      <c r="J72" s="277"/>
      <c r="K72" s="277"/>
      <c r="L72" s="19"/>
      <c r="M72"/>
      <c r="N72"/>
      <c r="O72"/>
    </row>
    <row r="73" spans="1:15" x14ac:dyDescent="0.2">
      <c r="A73" s="85">
        <v>1</v>
      </c>
      <c r="B73" s="86" t="s">
        <v>2</v>
      </c>
      <c r="C73" s="753">
        <v>14690</v>
      </c>
      <c r="D73" s="676">
        <v>1665</v>
      </c>
      <c r="E73" s="676">
        <v>16350</v>
      </c>
      <c r="F73" s="753">
        <v>11435</v>
      </c>
      <c r="G73" s="676">
        <v>1595</v>
      </c>
      <c r="H73" s="676">
        <v>13030</v>
      </c>
      <c r="I73" s="753">
        <v>3255</v>
      </c>
      <c r="J73" s="676">
        <v>70</v>
      </c>
      <c r="K73" s="676">
        <v>3320</v>
      </c>
      <c r="L73" s="19"/>
      <c r="M73"/>
      <c r="N73"/>
      <c r="O73"/>
    </row>
    <row r="74" spans="1:15" x14ac:dyDescent="0.2">
      <c r="A74" s="85">
        <v>2</v>
      </c>
      <c r="B74" s="86" t="s">
        <v>6</v>
      </c>
      <c r="C74" s="753">
        <v>17570</v>
      </c>
      <c r="D74" s="676">
        <v>650</v>
      </c>
      <c r="E74" s="676">
        <v>18220</v>
      </c>
      <c r="F74" s="753">
        <v>11445</v>
      </c>
      <c r="G74" s="676">
        <v>570</v>
      </c>
      <c r="H74" s="676">
        <v>12020</v>
      </c>
      <c r="I74" s="753">
        <v>6120</v>
      </c>
      <c r="J74" s="676">
        <v>80</v>
      </c>
      <c r="K74" s="676">
        <v>6200</v>
      </c>
      <c r="L74" s="19"/>
      <c r="M74"/>
      <c r="N74"/>
      <c r="O74"/>
    </row>
    <row r="75" spans="1:15" x14ac:dyDescent="0.2">
      <c r="A75" s="85">
        <v>3</v>
      </c>
      <c r="B75" s="86" t="s">
        <v>10</v>
      </c>
      <c r="C75" s="753">
        <v>20845</v>
      </c>
      <c r="D75" s="676">
        <v>1200</v>
      </c>
      <c r="E75" s="676">
        <v>22040</v>
      </c>
      <c r="F75" s="753">
        <v>14575</v>
      </c>
      <c r="G75" s="676">
        <v>1110</v>
      </c>
      <c r="H75" s="676">
        <v>15685</v>
      </c>
      <c r="I75" s="753">
        <v>6270</v>
      </c>
      <c r="J75" s="676">
        <v>85</v>
      </c>
      <c r="K75" s="676">
        <v>6355</v>
      </c>
      <c r="L75" s="19"/>
      <c r="M75"/>
      <c r="N75"/>
      <c r="O75"/>
    </row>
    <row r="76" spans="1:15" x14ac:dyDescent="0.2">
      <c r="A76" s="85">
        <v>4</v>
      </c>
      <c r="B76" s="86" t="s">
        <v>3</v>
      </c>
      <c r="C76" s="753">
        <v>18310</v>
      </c>
      <c r="D76" s="676">
        <v>955</v>
      </c>
      <c r="E76" s="676">
        <v>19265</v>
      </c>
      <c r="F76" s="753">
        <v>14495</v>
      </c>
      <c r="G76" s="676">
        <v>885</v>
      </c>
      <c r="H76" s="676">
        <v>15380</v>
      </c>
      <c r="I76" s="753">
        <v>3820</v>
      </c>
      <c r="J76" s="676">
        <v>70</v>
      </c>
      <c r="K76" s="676">
        <v>3885</v>
      </c>
      <c r="L76" s="19"/>
      <c r="M76"/>
      <c r="N76"/>
      <c r="O76"/>
    </row>
    <row r="77" spans="1:15" x14ac:dyDescent="0.2">
      <c r="A77" s="85">
        <v>5</v>
      </c>
      <c r="B77" s="86" t="s">
        <v>7</v>
      </c>
      <c r="C77" s="753">
        <v>10760</v>
      </c>
      <c r="D77" s="676">
        <v>600</v>
      </c>
      <c r="E77" s="676">
        <v>11360</v>
      </c>
      <c r="F77" s="753">
        <v>9640</v>
      </c>
      <c r="G77" s="676">
        <v>570</v>
      </c>
      <c r="H77" s="676">
        <v>10210</v>
      </c>
      <c r="I77" s="753">
        <v>1120</v>
      </c>
      <c r="J77" s="676">
        <v>25</v>
      </c>
      <c r="K77" s="676">
        <v>1150</v>
      </c>
      <c r="L77" s="19"/>
      <c r="M77"/>
      <c r="N77"/>
      <c r="O77"/>
    </row>
    <row r="78" spans="1:15" x14ac:dyDescent="0.2">
      <c r="A78" s="85">
        <v>6</v>
      </c>
      <c r="B78" s="86" t="s">
        <v>11</v>
      </c>
      <c r="C78" s="753">
        <v>7220</v>
      </c>
      <c r="D78" s="676">
        <v>290</v>
      </c>
      <c r="E78" s="676">
        <v>7510</v>
      </c>
      <c r="F78" s="753">
        <v>6710</v>
      </c>
      <c r="G78" s="676">
        <v>280</v>
      </c>
      <c r="H78" s="676">
        <v>6990</v>
      </c>
      <c r="I78" s="753">
        <v>510</v>
      </c>
      <c r="J78" s="676">
        <v>10</v>
      </c>
      <c r="K78" s="676">
        <v>520</v>
      </c>
      <c r="L78" s="19"/>
      <c r="M78"/>
      <c r="N78"/>
      <c r="O78"/>
    </row>
    <row r="79" spans="1:15" x14ac:dyDescent="0.2">
      <c r="A79" s="85">
        <v>7</v>
      </c>
      <c r="B79" s="86" t="s">
        <v>4</v>
      </c>
      <c r="C79" s="753">
        <v>4645</v>
      </c>
      <c r="D79" s="676">
        <v>235</v>
      </c>
      <c r="E79" s="676">
        <v>4880</v>
      </c>
      <c r="F79" s="753">
        <v>4135</v>
      </c>
      <c r="G79" s="676">
        <v>230</v>
      </c>
      <c r="H79" s="676">
        <v>4365</v>
      </c>
      <c r="I79" s="753">
        <v>505</v>
      </c>
      <c r="J79" s="676">
        <v>10</v>
      </c>
      <c r="K79" s="676">
        <v>515</v>
      </c>
      <c r="L79" s="19"/>
      <c r="M79"/>
      <c r="N79"/>
      <c r="O79"/>
    </row>
    <row r="80" spans="1:15" x14ac:dyDescent="0.2">
      <c r="A80" s="85">
        <v>8</v>
      </c>
      <c r="B80" s="86" t="s">
        <v>5</v>
      </c>
      <c r="C80" s="753">
        <v>5305</v>
      </c>
      <c r="D80" s="676">
        <v>260</v>
      </c>
      <c r="E80" s="676">
        <v>5565</v>
      </c>
      <c r="F80" s="753">
        <v>4390</v>
      </c>
      <c r="G80" s="676">
        <v>250</v>
      </c>
      <c r="H80" s="676">
        <v>4635</v>
      </c>
      <c r="I80" s="753">
        <v>920</v>
      </c>
      <c r="J80" s="676">
        <v>10</v>
      </c>
      <c r="K80" s="676">
        <v>930</v>
      </c>
      <c r="L80" s="19"/>
      <c r="M80"/>
      <c r="N80"/>
      <c r="O80"/>
    </row>
    <row r="81" spans="1:15" x14ac:dyDescent="0.2">
      <c r="A81" s="85">
        <v>9</v>
      </c>
      <c r="B81" s="86" t="s">
        <v>8</v>
      </c>
      <c r="C81" s="753">
        <v>5500</v>
      </c>
      <c r="D81" s="676">
        <v>235</v>
      </c>
      <c r="E81" s="676">
        <v>5735</v>
      </c>
      <c r="F81" s="753">
        <v>4365</v>
      </c>
      <c r="G81" s="676">
        <v>220</v>
      </c>
      <c r="H81" s="676">
        <v>4585</v>
      </c>
      <c r="I81" s="753">
        <v>1140</v>
      </c>
      <c r="J81" s="676">
        <v>10</v>
      </c>
      <c r="K81" s="676">
        <v>1150</v>
      </c>
      <c r="L81" s="19"/>
      <c r="M81"/>
      <c r="N81"/>
      <c r="O81"/>
    </row>
    <row r="82" spans="1:15" x14ac:dyDescent="0.2">
      <c r="A82" s="85">
        <v>10</v>
      </c>
      <c r="B82" s="86" t="s">
        <v>9</v>
      </c>
      <c r="C82" s="753">
        <v>9305</v>
      </c>
      <c r="D82" s="676">
        <v>385</v>
      </c>
      <c r="E82" s="676">
        <v>9695</v>
      </c>
      <c r="F82" s="753">
        <v>8640</v>
      </c>
      <c r="G82" s="676">
        <v>380</v>
      </c>
      <c r="H82" s="676">
        <v>9015</v>
      </c>
      <c r="I82" s="753">
        <v>670</v>
      </c>
      <c r="J82" s="676">
        <v>5</v>
      </c>
      <c r="K82" s="676">
        <v>675</v>
      </c>
      <c r="L82" s="19"/>
      <c r="M82"/>
      <c r="N82"/>
      <c r="O82"/>
    </row>
    <row r="83" spans="1:15" x14ac:dyDescent="0.2">
      <c r="A83" s="85">
        <v>11</v>
      </c>
      <c r="B83" s="86" t="s">
        <v>93</v>
      </c>
      <c r="C83" s="753">
        <v>10320</v>
      </c>
      <c r="D83" s="676">
        <v>740</v>
      </c>
      <c r="E83" s="676">
        <v>11060</v>
      </c>
      <c r="F83" s="753">
        <v>8400</v>
      </c>
      <c r="G83" s="676">
        <v>720</v>
      </c>
      <c r="H83" s="676">
        <v>9120</v>
      </c>
      <c r="I83" s="753">
        <v>1920</v>
      </c>
      <c r="J83" s="676">
        <v>20</v>
      </c>
      <c r="K83" s="676">
        <v>1940</v>
      </c>
      <c r="L83" s="19"/>
      <c r="M83"/>
      <c r="N83"/>
      <c r="O83"/>
    </row>
    <row r="84" spans="1:15" x14ac:dyDescent="0.2">
      <c r="A84" s="85">
        <v>12</v>
      </c>
      <c r="B84" s="86" t="s">
        <v>165</v>
      </c>
      <c r="C84" s="753">
        <v>13760</v>
      </c>
      <c r="D84" s="676">
        <v>790</v>
      </c>
      <c r="E84" s="676">
        <v>14550</v>
      </c>
      <c r="F84" s="753">
        <v>11405</v>
      </c>
      <c r="G84" s="676">
        <v>750</v>
      </c>
      <c r="H84" s="676">
        <v>12155</v>
      </c>
      <c r="I84" s="753">
        <v>2355</v>
      </c>
      <c r="J84" s="676">
        <v>40</v>
      </c>
      <c r="K84" s="676">
        <v>2390</v>
      </c>
      <c r="L84" s="19"/>
      <c r="M84"/>
      <c r="N84"/>
      <c r="O84"/>
    </row>
    <row r="85" spans="1:15" x14ac:dyDescent="0.2">
      <c r="A85" s="85"/>
      <c r="B85" s="86"/>
      <c r="C85" s="753"/>
      <c r="D85" s="676"/>
      <c r="E85" s="676"/>
      <c r="F85" s="676"/>
      <c r="G85" s="676"/>
      <c r="H85" s="676"/>
      <c r="I85" s="676"/>
      <c r="J85" s="676"/>
      <c r="K85" s="676"/>
      <c r="L85" s="19"/>
      <c r="M85"/>
      <c r="N85"/>
      <c r="O85"/>
    </row>
    <row r="86" spans="1:15" x14ac:dyDescent="0.2">
      <c r="A86" s="70"/>
      <c r="B86" s="70" t="s">
        <v>20</v>
      </c>
      <c r="C86" s="753">
        <f>SUM(C73:C84)</f>
        <v>138230</v>
      </c>
      <c r="D86" s="676">
        <f>SUM(D73:D84)</f>
        <v>8005</v>
      </c>
      <c r="E86" s="676">
        <f t="shared" ref="E86" si="0">SUM(C86:D86)</f>
        <v>146235</v>
      </c>
      <c r="F86" s="753">
        <f>SUM(F73:F84)</f>
        <v>109635</v>
      </c>
      <c r="G86" s="676">
        <f>SUM(G73:G84)</f>
        <v>7560</v>
      </c>
      <c r="H86" s="676">
        <f t="shared" ref="H86" si="1">SUM(F86:G86)</f>
        <v>117195</v>
      </c>
      <c r="I86" s="753">
        <f>SUM(I73:I84)</f>
        <v>28605</v>
      </c>
      <c r="J86" s="676">
        <f>SUM(J73:J84)</f>
        <v>435</v>
      </c>
      <c r="K86" s="676">
        <f t="shared" ref="K86" si="2">SUM(I86:J86)</f>
        <v>29040</v>
      </c>
      <c r="L86" s="19"/>
      <c r="M86"/>
      <c r="N86"/>
      <c r="O86"/>
    </row>
    <row r="87" spans="1:15" x14ac:dyDescent="0.2">
      <c r="A87" s="62"/>
      <c r="B87" s="62"/>
      <c r="C87" s="63"/>
      <c r="D87" s="63"/>
      <c r="E87" s="63"/>
      <c r="F87" s="63"/>
      <c r="G87" s="63"/>
      <c r="H87" s="63"/>
      <c r="I87" s="63"/>
      <c r="J87" s="63"/>
      <c r="K87" s="63"/>
    </row>
    <row r="88" spans="1:15" ht="9.75" customHeight="1" x14ac:dyDescent="0.2">
      <c r="A88" s="55"/>
      <c r="B88" s="55"/>
      <c r="C88" s="64"/>
      <c r="D88" s="64"/>
      <c r="E88" s="64"/>
      <c r="F88" s="64"/>
      <c r="G88" s="64"/>
      <c r="H88" s="64"/>
      <c r="I88" s="64"/>
      <c r="J88" s="64"/>
      <c r="K88" s="64"/>
    </row>
    <row r="89" spans="1:15" x14ac:dyDescent="0.2">
      <c r="A89" s="65" t="s">
        <v>219</v>
      </c>
      <c r="B89" s="55"/>
      <c r="C89" s="55"/>
      <c r="D89" s="55"/>
      <c r="E89" s="55"/>
      <c r="F89" s="55"/>
      <c r="G89" s="55"/>
      <c r="H89" s="55"/>
      <c r="I89" s="55"/>
      <c r="J89" s="55"/>
      <c r="K89" s="66" t="s">
        <v>220</v>
      </c>
    </row>
    <row r="90" spans="1:15" x14ac:dyDescent="0.2">
      <c r="A90" s="1065" t="str">
        <f>CONCATENATE("Deutsche und ausländische Einwohner mit Hauptwohnsitz am ",DAY(A1),".",MONTH(A1),".",YEAR(A1))</f>
        <v>Deutsche und ausländische Einwohner mit Hauptwohnsitz am 31.12.2020</v>
      </c>
      <c r="B90" s="55"/>
      <c r="C90" s="55"/>
      <c r="D90" s="55"/>
      <c r="E90" s="55"/>
      <c r="F90" s="55"/>
      <c r="G90" s="55"/>
      <c r="H90" s="55"/>
      <c r="I90" s="55"/>
      <c r="J90" s="55"/>
      <c r="K90" s="55"/>
    </row>
    <row r="91" spans="1:15" x14ac:dyDescent="0.2">
      <c r="A91" s="53"/>
      <c r="B91" s="53"/>
      <c r="C91" s="129"/>
      <c r="D91" s="53"/>
      <c r="E91" s="53"/>
      <c r="F91" s="53"/>
      <c r="G91" s="53"/>
      <c r="H91" s="53"/>
      <c r="I91" s="53"/>
      <c r="J91" s="53"/>
      <c r="K91" s="53"/>
    </row>
    <row r="92" spans="1:15" x14ac:dyDescent="0.2">
      <c r="A92" s="53"/>
      <c r="B92" s="53"/>
      <c r="C92" s="53"/>
      <c r="D92" s="53"/>
      <c r="E92" s="53"/>
      <c r="F92" s="53"/>
      <c r="G92" s="53"/>
      <c r="H92" s="53"/>
      <c r="I92" s="53"/>
      <c r="J92" s="53"/>
      <c r="K92" s="53"/>
    </row>
    <row r="93" spans="1:15" x14ac:dyDescent="0.2">
      <c r="A93" s="53"/>
      <c r="B93" s="53"/>
      <c r="C93" s="53"/>
      <c r="D93" s="53"/>
      <c r="E93" s="53"/>
      <c r="F93" s="53"/>
      <c r="G93" s="53"/>
      <c r="H93" s="53"/>
      <c r="I93" s="53"/>
      <c r="J93" s="53"/>
      <c r="K93" s="53"/>
    </row>
    <row r="94" spans="1:15" x14ac:dyDescent="0.2">
      <c r="A94" s="53"/>
      <c r="B94" s="53"/>
      <c r="C94" s="53"/>
      <c r="D94" s="53"/>
      <c r="E94" s="53"/>
      <c r="F94" s="53"/>
      <c r="G94" s="53"/>
      <c r="H94" s="53"/>
      <c r="I94" s="53"/>
      <c r="J94" s="53"/>
      <c r="K94" s="53"/>
    </row>
    <row r="95" spans="1:15" x14ac:dyDescent="0.2">
      <c r="A95" s="53"/>
      <c r="B95" s="53"/>
      <c r="C95" s="53"/>
      <c r="D95" s="53"/>
      <c r="E95" s="53"/>
      <c r="F95" s="53"/>
      <c r="G95" s="53"/>
      <c r="H95" s="53"/>
      <c r="I95" s="53"/>
      <c r="J95" s="53"/>
      <c r="K95" s="53"/>
    </row>
    <row r="96" spans="1:15" x14ac:dyDescent="0.2">
      <c r="A96" s="53"/>
      <c r="B96" s="53"/>
      <c r="C96" s="53"/>
      <c r="D96" s="53"/>
      <c r="E96" s="53"/>
      <c r="F96" s="53"/>
      <c r="G96" s="53"/>
      <c r="H96" s="53"/>
      <c r="I96" s="53"/>
      <c r="J96" s="53"/>
      <c r="K96" s="53"/>
    </row>
    <row r="97" spans="1:11" x14ac:dyDescent="0.2">
      <c r="A97" s="53"/>
      <c r="B97" s="53"/>
      <c r="C97" s="53"/>
      <c r="D97" s="53"/>
      <c r="E97" s="53"/>
      <c r="F97" s="53"/>
      <c r="G97" s="53"/>
      <c r="H97" s="53"/>
      <c r="I97" s="53"/>
      <c r="J97" s="53"/>
      <c r="K97" s="53"/>
    </row>
    <row r="98" spans="1:11" x14ac:dyDescent="0.2">
      <c r="A98" s="53"/>
      <c r="B98" s="53"/>
      <c r="C98" s="53"/>
      <c r="D98" s="53"/>
      <c r="E98" s="53"/>
      <c r="F98" s="53"/>
      <c r="G98" s="53"/>
      <c r="H98" s="53"/>
      <c r="I98" s="53"/>
      <c r="J98" s="53"/>
      <c r="K98" s="53"/>
    </row>
    <row r="99" spans="1:11" x14ac:dyDescent="0.2">
      <c r="A99" s="53"/>
      <c r="B99" s="53"/>
      <c r="C99" s="53"/>
      <c r="D99" s="53"/>
      <c r="E99" s="53"/>
      <c r="F99" s="53"/>
      <c r="G99" s="53"/>
      <c r="H99" s="53"/>
      <c r="I99" s="53"/>
      <c r="J99" s="53"/>
      <c r="K99" s="53"/>
    </row>
    <row r="100" spans="1:11" x14ac:dyDescent="0.2">
      <c r="A100" s="53"/>
      <c r="B100" s="53"/>
      <c r="C100" s="53"/>
      <c r="D100" s="53"/>
      <c r="E100" s="53"/>
      <c r="F100" s="53"/>
      <c r="G100" s="53"/>
      <c r="H100" s="53"/>
      <c r="I100" s="53"/>
      <c r="J100" s="53"/>
      <c r="K100" s="53"/>
    </row>
    <row r="101" spans="1:11" x14ac:dyDescent="0.2">
      <c r="A101" s="53"/>
      <c r="B101" s="53"/>
      <c r="C101" s="53"/>
      <c r="D101" s="53"/>
      <c r="E101" s="53"/>
      <c r="F101" s="53"/>
      <c r="G101" s="53"/>
      <c r="H101" s="53"/>
      <c r="I101" s="53"/>
      <c r="J101" s="53"/>
      <c r="K101" s="53"/>
    </row>
    <row r="102" spans="1:11" x14ac:dyDescent="0.2">
      <c r="A102" s="53"/>
      <c r="B102" s="53"/>
      <c r="C102" s="53"/>
      <c r="D102" s="53"/>
      <c r="E102" s="53"/>
      <c r="F102" s="53"/>
      <c r="G102" s="53"/>
      <c r="H102" s="53"/>
      <c r="I102" s="53"/>
      <c r="J102" s="53"/>
      <c r="K102" s="53"/>
    </row>
    <row r="103" spans="1:11" x14ac:dyDescent="0.2">
      <c r="A103" s="53"/>
      <c r="B103" s="53"/>
      <c r="C103" s="53"/>
      <c r="D103" s="53"/>
      <c r="E103" s="53"/>
      <c r="F103" s="53"/>
      <c r="G103" s="53"/>
      <c r="H103" s="53"/>
      <c r="I103" s="53"/>
      <c r="J103" s="53"/>
      <c r="K103" s="53"/>
    </row>
    <row r="104" spans="1:11" x14ac:dyDescent="0.2">
      <c r="A104" s="53"/>
      <c r="B104" s="53"/>
      <c r="C104" s="53"/>
      <c r="D104" s="53"/>
      <c r="E104" s="53"/>
      <c r="F104" s="53"/>
      <c r="G104" s="53"/>
      <c r="H104" s="53"/>
      <c r="I104" s="53"/>
      <c r="J104" s="53"/>
      <c r="K104" s="53"/>
    </row>
    <row r="105" spans="1:11" x14ac:dyDescent="0.2">
      <c r="A105" s="53"/>
      <c r="B105" s="53"/>
      <c r="C105" s="53"/>
      <c r="D105" s="53"/>
      <c r="E105" s="53"/>
      <c r="F105" s="53"/>
      <c r="G105" s="53"/>
      <c r="H105" s="53"/>
      <c r="I105" s="53"/>
      <c r="J105" s="53"/>
      <c r="K105" s="53"/>
    </row>
    <row r="106" spans="1:11" x14ac:dyDescent="0.2">
      <c r="A106" s="53"/>
      <c r="B106" s="53"/>
      <c r="C106" s="53"/>
      <c r="D106" s="53"/>
      <c r="E106" s="53"/>
      <c r="F106" s="53"/>
      <c r="G106" s="53"/>
      <c r="H106" s="53"/>
      <c r="I106" s="53"/>
      <c r="J106" s="53"/>
      <c r="K106" s="53"/>
    </row>
    <row r="107" spans="1:11" x14ac:dyDescent="0.2">
      <c r="A107" s="53"/>
      <c r="B107" s="53"/>
      <c r="C107" s="53"/>
      <c r="D107" s="53"/>
      <c r="E107" s="53"/>
      <c r="F107" s="53"/>
      <c r="G107" s="53"/>
      <c r="H107" s="53"/>
      <c r="I107" s="53"/>
      <c r="J107" s="53"/>
      <c r="K107" s="53"/>
    </row>
    <row r="108" spans="1:11" x14ac:dyDescent="0.2">
      <c r="A108" s="53"/>
      <c r="B108" s="53"/>
      <c r="C108" s="53"/>
      <c r="D108" s="53"/>
      <c r="E108" s="53"/>
      <c r="F108" s="53"/>
      <c r="G108" s="53"/>
      <c r="H108" s="53"/>
      <c r="I108" s="53"/>
      <c r="J108" s="53"/>
      <c r="K108" s="53"/>
    </row>
    <row r="109" spans="1:11" x14ac:dyDescent="0.2">
      <c r="A109" s="53"/>
      <c r="B109" s="53"/>
      <c r="C109" s="53"/>
      <c r="D109" s="53"/>
      <c r="E109" s="53"/>
      <c r="F109" s="53"/>
      <c r="G109" s="53"/>
      <c r="H109" s="53"/>
      <c r="I109" s="53"/>
      <c r="J109" s="53"/>
      <c r="K109" s="53"/>
    </row>
    <row r="110" spans="1:11" x14ac:dyDescent="0.2">
      <c r="A110" s="53"/>
      <c r="B110" s="53"/>
      <c r="C110" s="53"/>
      <c r="D110" s="53"/>
      <c r="E110" s="53"/>
      <c r="F110" s="53"/>
      <c r="G110" s="53"/>
      <c r="H110" s="53"/>
      <c r="I110" s="53"/>
      <c r="J110" s="53"/>
      <c r="K110" s="53"/>
    </row>
    <row r="111" spans="1:11" x14ac:dyDescent="0.2">
      <c r="A111" s="53"/>
      <c r="B111" s="53"/>
      <c r="C111" s="53"/>
      <c r="D111" s="53"/>
      <c r="E111" s="53"/>
      <c r="F111" s="53"/>
      <c r="G111" s="53"/>
      <c r="H111" s="53"/>
      <c r="I111" s="53"/>
      <c r="J111" s="53"/>
      <c r="K111" s="66" t="s">
        <v>335</v>
      </c>
    </row>
    <row r="118" spans="3:11" x14ac:dyDescent="0.2">
      <c r="C118" s="20"/>
      <c r="D118" s="20"/>
      <c r="E118" s="20"/>
      <c r="F118" s="20"/>
      <c r="G118" s="20"/>
      <c r="H118" s="20"/>
      <c r="I118" s="20"/>
      <c r="J118" s="20"/>
      <c r="K118" s="20"/>
    </row>
  </sheetData>
  <hyperlinks>
    <hyperlink ref="K1" location="INHALT!A1" display="INHALT!A1" xr:uid="{27C69B7E-6D44-4C07-A1C0-9881C9A5D63D}"/>
  </hyperlinks>
  <printOptions horizontalCentered="1"/>
  <pageMargins left="0.23622047244094491" right="0.27559055118110237" top="0.23622047244094491" bottom="0.34" header="0.15748031496062992" footer="0.23"/>
  <pageSetup paperSize="9" scale="94" firstPageNumber="6" fitToHeight="0" orientation="portrait" useFirstPageNumber="1" r:id="rId1"/>
  <headerFooter>
    <oddFooter>Seite &amp;P</oddFooter>
  </headerFooter>
  <rowBreaks count="1" manualBreakCount="1">
    <brk id="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BB122"/>
  <sheetViews>
    <sheetView showWhiteSpace="0" zoomScaleNormal="100" zoomScaleSheetLayoutView="55" workbookViewId="0">
      <pane xSplit="2" ySplit="7" topLeftCell="C8" activePane="bottomRight" state="frozen"/>
      <selection activeCell="A80" sqref="A80:XFD80"/>
      <selection pane="topRight" activeCell="A80" sqref="A80:XFD80"/>
      <selection pane="bottomLeft" activeCell="A80" sqref="A80:XFD80"/>
      <selection pane="bottomRight" activeCell="L10" sqref="L10"/>
    </sheetView>
  </sheetViews>
  <sheetFormatPr baseColWidth="10" defaultRowHeight="12.75" x14ac:dyDescent="0.2"/>
  <cols>
    <col min="1" max="1" width="6" customWidth="1"/>
    <col min="2" max="2" width="22" customWidth="1"/>
    <col min="3" max="3" width="7.5703125" customWidth="1"/>
    <col min="4" max="4" width="9.85546875" bestFit="1" customWidth="1"/>
    <col min="5" max="5" width="9.140625" customWidth="1"/>
    <col min="6" max="6" width="11" customWidth="1"/>
    <col min="7" max="7" width="11.140625" customWidth="1"/>
    <col min="8" max="8" width="10.85546875" customWidth="1"/>
    <col min="9" max="9" width="11.7109375" customWidth="1"/>
    <col min="10" max="10" width="11.28515625" customWidth="1"/>
    <col min="11" max="11" width="11.140625" customWidth="1"/>
    <col min="12" max="12" width="8.42578125" customWidth="1"/>
  </cols>
  <sheetData>
    <row r="1" spans="1:54" x14ac:dyDescent="0.2">
      <c r="A1" s="1056">
        <v>44196</v>
      </c>
      <c r="B1" s="55"/>
      <c r="C1" s="55"/>
      <c r="D1" s="55"/>
      <c r="E1" s="55"/>
      <c r="F1" s="55"/>
      <c r="G1" s="55"/>
      <c r="H1" s="55"/>
      <c r="I1" s="55"/>
      <c r="J1" s="55"/>
      <c r="K1" s="55"/>
      <c r="L1" s="1070" t="s">
        <v>512</v>
      </c>
    </row>
    <row r="2" spans="1:54" ht="15.75" x14ac:dyDescent="0.25">
      <c r="A2" s="54" t="str">
        <f>CONCATENATE("Bevölkerung der Unterbezirke am ",CONCATENATE(DAY(A1),".",MONTH(A1),".",YEAR(A1))," nach Geschlecht und Staatsangehörigkeit")</f>
        <v>Bevölkerung der Unterbezirke am 31.12.2020 nach Geschlecht und Staatsangehörigkeit</v>
      </c>
      <c r="B2" s="55"/>
      <c r="C2" s="55"/>
      <c r="D2" s="55"/>
      <c r="E2" s="55"/>
      <c r="F2" s="55"/>
      <c r="G2" s="55"/>
      <c r="H2" s="55"/>
      <c r="I2" s="55"/>
      <c r="J2" s="55"/>
      <c r="K2" s="55"/>
      <c r="L2" s="55"/>
    </row>
    <row r="3" spans="1:54" x14ac:dyDescent="0.2">
      <c r="A3" s="70" t="s">
        <v>393</v>
      </c>
      <c r="B3" s="55"/>
      <c r="C3" s="55"/>
      <c r="D3" s="55"/>
      <c r="E3" s="55"/>
      <c r="F3" s="55"/>
      <c r="G3" s="55"/>
      <c r="H3" s="55"/>
      <c r="I3" s="55"/>
      <c r="J3" s="55"/>
      <c r="K3" s="55"/>
      <c r="L3" s="55"/>
    </row>
    <row r="4" spans="1:54" ht="15.75" x14ac:dyDescent="0.25">
      <c r="A4" s="54"/>
      <c r="B4" s="55"/>
      <c r="C4" s="55"/>
      <c r="D4" s="55"/>
      <c r="E4" s="55"/>
      <c r="F4" s="55"/>
      <c r="G4" s="55"/>
      <c r="H4" s="55"/>
      <c r="I4" s="55"/>
      <c r="J4" s="55"/>
      <c r="K4" s="55"/>
      <c r="L4" s="66" t="s">
        <v>509</v>
      </c>
    </row>
    <row r="5" spans="1:54" ht="19.149999999999999" customHeight="1" x14ac:dyDescent="0.2">
      <c r="A5" s="143" t="s">
        <v>202</v>
      </c>
      <c r="B5" s="134" t="s">
        <v>230</v>
      </c>
      <c r="C5" s="135" t="s">
        <v>225</v>
      </c>
      <c r="D5" s="133"/>
      <c r="E5" s="133"/>
      <c r="F5" s="133"/>
      <c r="G5" s="133"/>
      <c r="H5" s="133"/>
      <c r="I5" s="133"/>
      <c r="J5" s="133"/>
      <c r="K5" s="133"/>
      <c r="L5" s="133"/>
      <c r="M5" s="1"/>
    </row>
    <row r="6" spans="1:54" s="2" customFormat="1" ht="43.15" customHeight="1" x14ac:dyDescent="0.2">
      <c r="A6" s="297" t="s">
        <v>203</v>
      </c>
      <c r="B6" s="299" t="s">
        <v>172</v>
      </c>
      <c r="C6" s="118" t="s">
        <v>228</v>
      </c>
      <c r="D6" s="119" t="s">
        <v>22</v>
      </c>
      <c r="E6" s="119" t="s">
        <v>21</v>
      </c>
      <c r="F6" s="119" t="s">
        <v>17</v>
      </c>
      <c r="G6" s="119" t="s">
        <v>24</v>
      </c>
      <c r="H6" s="119" t="s">
        <v>23</v>
      </c>
      <c r="I6" s="119" t="s">
        <v>18</v>
      </c>
      <c r="J6" s="119" t="s">
        <v>226</v>
      </c>
      <c r="K6" s="119" t="s">
        <v>227</v>
      </c>
      <c r="L6" s="120" t="s">
        <v>229</v>
      </c>
      <c r="M6" s="67"/>
    </row>
    <row r="7" spans="1:54" s="2" customFormat="1" x14ac:dyDescent="0.2">
      <c r="A7" s="298"/>
      <c r="B7" s="271"/>
      <c r="C7" s="105" t="s">
        <v>224</v>
      </c>
      <c r="D7" s="104" t="s">
        <v>224</v>
      </c>
      <c r="E7" s="104" t="s">
        <v>224</v>
      </c>
      <c r="F7" s="104" t="s">
        <v>224</v>
      </c>
      <c r="G7" s="104" t="s">
        <v>224</v>
      </c>
      <c r="H7" s="104" t="s">
        <v>224</v>
      </c>
      <c r="I7" s="104" t="s">
        <v>224</v>
      </c>
      <c r="J7" s="104" t="s">
        <v>224</v>
      </c>
      <c r="K7" s="104" t="s">
        <v>224</v>
      </c>
      <c r="L7" s="593" t="s">
        <v>223</v>
      </c>
      <c r="M7" s="67"/>
    </row>
    <row r="8" spans="1:54" s="2" customFormat="1" x14ac:dyDescent="0.2">
      <c r="A8" s="58"/>
      <c r="B8" s="58"/>
      <c r="C8" s="124"/>
      <c r="D8" s="124"/>
      <c r="E8" s="124"/>
      <c r="F8" s="124"/>
      <c r="G8" s="124"/>
      <c r="H8" s="124"/>
      <c r="I8" s="124"/>
      <c r="J8" s="124"/>
      <c r="K8" s="124"/>
      <c r="L8" s="125"/>
    </row>
    <row r="9" spans="1:54" x14ac:dyDescent="0.2">
      <c r="A9" s="60">
        <v>10</v>
      </c>
      <c r="B9" s="61" t="s">
        <v>37</v>
      </c>
      <c r="C9" s="838">
        <v>535</v>
      </c>
      <c r="D9" s="277">
        <v>285</v>
      </c>
      <c r="E9" s="839">
        <v>250</v>
      </c>
      <c r="F9" s="277">
        <v>415</v>
      </c>
      <c r="G9" s="277">
        <v>220</v>
      </c>
      <c r="H9" s="839">
        <v>190</v>
      </c>
      <c r="I9" s="277">
        <v>120</v>
      </c>
      <c r="J9" s="277">
        <v>65</v>
      </c>
      <c r="K9" s="277">
        <v>55</v>
      </c>
      <c r="L9" s="695">
        <v>22.471910112359549</v>
      </c>
      <c r="M9" s="19"/>
      <c r="N9" s="3"/>
      <c r="O9" s="3"/>
      <c r="P9" s="1141"/>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row>
    <row r="10" spans="1:54" x14ac:dyDescent="0.2">
      <c r="A10" s="60">
        <v>11</v>
      </c>
      <c r="B10" s="61" t="s">
        <v>38</v>
      </c>
      <c r="C10" s="838">
        <v>1135</v>
      </c>
      <c r="D10" s="277">
        <v>595</v>
      </c>
      <c r="E10" s="839">
        <v>540</v>
      </c>
      <c r="F10" s="277">
        <v>800</v>
      </c>
      <c r="G10" s="277">
        <v>390</v>
      </c>
      <c r="H10" s="839">
        <v>410</v>
      </c>
      <c r="I10" s="277">
        <v>335</v>
      </c>
      <c r="J10" s="277">
        <v>205</v>
      </c>
      <c r="K10" s="277">
        <v>130</v>
      </c>
      <c r="L10" s="695">
        <v>29.629629629629626</v>
      </c>
      <c r="M10" s="19"/>
      <c r="P10" s="1141"/>
    </row>
    <row r="11" spans="1:54" x14ac:dyDescent="0.2">
      <c r="A11" s="60">
        <v>12</v>
      </c>
      <c r="B11" s="61" t="s">
        <v>90</v>
      </c>
      <c r="C11" s="838">
        <v>2400</v>
      </c>
      <c r="D11" s="277">
        <v>1245</v>
      </c>
      <c r="E11" s="839">
        <v>1160</v>
      </c>
      <c r="F11" s="277">
        <v>1725</v>
      </c>
      <c r="G11" s="277">
        <v>865</v>
      </c>
      <c r="H11" s="839">
        <v>860</v>
      </c>
      <c r="I11" s="277">
        <v>680</v>
      </c>
      <c r="J11" s="277">
        <v>380</v>
      </c>
      <c r="K11" s="277">
        <v>300</v>
      </c>
      <c r="L11" s="695">
        <v>28.226477935054124</v>
      </c>
      <c r="M11" s="19"/>
      <c r="P11" s="1141"/>
    </row>
    <row r="12" spans="1:54" x14ac:dyDescent="0.2">
      <c r="A12" s="60">
        <v>13</v>
      </c>
      <c r="B12" s="61" t="s">
        <v>39</v>
      </c>
      <c r="C12" s="838">
        <v>380</v>
      </c>
      <c r="D12" s="277">
        <v>200</v>
      </c>
      <c r="E12" s="839">
        <v>175</v>
      </c>
      <c r="F12" s="277">
        <v>285</v>
      </c>
      <c r="G12" s="277">
        <v>155</v>
      </c>
      <c r="H12" s="839">
        <v>130</v>
      </c>
      <c r="I12" s="277">
        <v>95</v>
      </c>
      <c r="J12" s="277">
        <v>50</v>
      </c>
      <c r="K12" s="277">
        <v>45</v>
      </c>
      <c r="L12" s="695">
        <v>24.867724867724867</v>
      </c>
      <c r="M12" s="19"/>
      <c r="P12" s="1141"/>
    </row>
    <row r="13" spans="1:54" x14ac:dyDescent="0.2">
      <c r="A13" s="60">
        <v>14</v>
      </c>
      <c r="B13" s="61" t="s">
        <v>40</v>
      </c>
      <c r="C13" s="838">
        <v>2595</v>
      </c>
      <c r="D13" s="277">
        <v>1445</v>
      </c>
      <c r="E13" s="839">
        <v>1150</v>
      </c>
      <c r="F13" s="277">
        <v>1790</v>
      </c>
      <c r="G13" s="277">
        <v>955</v>
      </c>
      <c r="H13" s="839">
        <v>830</v>
      </c>
      <c r="I13" s="277">
        <v>805</v>
      </c>
      <c r="J13" s="277">
        <v>485</v>
      </c>
      <c r="K13" s="277">
        <v>320</v>
      </c>
      <c r="L13" s="695">
        <v>31.006556112610877</v>
      </c>
      <c r="M13" s="19"/>
      <c r="P13" s="1141"/>
    </row>
    <row r="14" spans="1:54" x14ac:dyDescent="0.2">
      <c r="A14" s="60">
        <v>15</v>
      </c>
      <c r="B14" s="61" t="s">
        <v>41</v>
      </c>
      <c r="C14" s="838">
        <v>1130</v>
      </c>
      <c r="D14" s="277">
        <v>550</v>
      </c>
      <c r="E14" s="839">
        <v>580</v>
      </c>
      <c r="F14" s="277">
        <v>1040</v>
      </c>
      <c r="G14" s="277">
        <v>490</v>
      </c>
      <c r="H14" s="839">
        <v>545</v>
      </c>
      <c r="I14" s="277">
        <v>90</v>
      </c>
      <c r="J14" s="277">
        <v>60</v>
      </c>
      <c r="K14" s="277">
        <v>30</v>
      </c>
      <c r="L14" s="695">
        <v>8.0602302922940652</v>
      </c>
      <c r="M14" s="19"/>
      <c r="P14" s="1141"/>
    </row>
    <row r="15" spans="1:54" x14ac:dyDescent="0.2">
      <c r="A15" s="60">
        <v>16</v>
      </c>
      <c r="B15" s="61" t="s">
        <v>99</v>
      </c>
      <c r="C15" s="838">
        <v>2825</v>
      </c>
      <c r="D15" s="277">
        <v>1395</v>
      </c>
      <c r="E15" s="839">
        <v>1425</v>
      </c>
      <c r="F15" s="277">
        <v>2505</v>
      </c>
      <c r="G15" s="277">
        <v>1240</v>
      </c>
      <c r="H15" s="839">
        <v>1270</v>
      </c>
      <c r="I15" s="277">
        <v>315</v>
      </c>
      <c r="J15" s="277">
        <v>160</v>
      </c>
      <c r="K15" s="277">
        <v>160</v>
      </c>
      <c r="L15" s="695">
        <v>11.229188806234502</v>
      </c>
      <c r="M15" s="19"/>
      <c r="P15" s="1141"/>
    </row>
    <row r="16" spans="1:54" x14ac:dyDescent="0.2">
      <c r="A16" s="60">
        <v>17</v>
      </c>
      <c r="B16" s="61" t="s">
        <v>42</v>
      </c>
      <c r="C16" s="838">
        <v>3695</v>
      </c>
      <c r="D16" s="277">
        <v>1890</v>
      </c>
      <c r="E16" s="839">
        <v>1805</v>
      </c>
      <c r="F16" s="277">
        <v>2880</v>
      </c>
      <c r="G16" s="277">
        <v>1455</v>
      </c>
      <c r="H16" s="839">
        <v>1425</v>
      </c>
      <c r="I16" s="277">
        <v>815</v>
      </c>
      <c r="J16" s="277">
        <v>435</v>
      </c>
      <c r="K16" s="277">
        <v>380</v>
      </c>
      <c r="L16" s="695">
        <v>22.023809523809522</v>
      </c>
      <c r="M16" s="19"/>
      <c r="P16" s="1141"/>
    </row>
    <row r="17" spans="1:16" x14ac:dyDescent="0.2">
      <c r="A17" s="60">
        <v>21</v>
      </c>
      <c r="B17" s="61" t="s">
        <v>43</v>
      </c>
      <c r="C17" s="838">
        <v>1690</v>
      </c>
      <c r="D17" s="277">
        <v>880</v>
      </c>
      <c r="E17" s="839">
        <v>810</v>
      </c>
      <c r="F17" s="277">
        <v>1285</v>
      </c>
      <c r="G17" s="277">
        <v>650</v>
      </c>
      <c r="H17" s="839">
        <v>630</v>
      </c>
      <c r="I17" s="277">
        <v>410</v>
      </c>
      <c r="J17" s="277">
        <v>230</v>
      </c>
      <c r="K17" s="277">
        <v>180</v>
      </c>
      <c r="L17" s="695">
        <v>24.113475177304963</v>
      </c>
      <c r="M17" s="19"/>
      <c r="P17" s="1141"/>
    </row>
    <row r="18" spans="1:16" x14ac:dyDescent="0.2">
      <c r="A18" s="60">
        <v>22</v>
      </c>
      <c r="B18" s="61" t="s">
        <v>44</v>
      </c>
      <c r="C18" s="838">
        <v>1660</v>
      </c>
      <c r="D18" s="277">
        <v>840</v>
      </c>
      <c r="E18" s="839">
        <v>825</v>
      </c>
      <c r="F18" s="277">
        <v>1150</v>
      </c>
      <c r="G18" s="277">
        <v>570</v>
      </c>
      <c r="H18" s="839">
        <v>580</v>
      </c>
      <c r="I18" s="277">
        <v>510</v>
      </c>
      <c r="J18" s="277">
        <v>270</v>
      </c>
      <c r="K18" s="277">
        <v>240</v>
      </c>
      <c r="L18" s="695">
        <v>30.685920577617328</v>
      </c>
      <c r="M18" s="19"/>
      <c r="P18" s="1141"/>
    </row>
    <row r="19" spans="1:16" x14ac:dyDescent="0.2">
      <c r="A19" s="60">
        <v>23</v>
      </c>
      <c r="B19" s="61" t="s">
        <v>45</v>
      </c>
      <c r="C19" s="838">
        <v>3275</v>
      </c>
      <c r="D19" s="277">
        <v>1615</v>
      </c>
      <c r="E19" s="839">
        <v>1660</v>
      </c>
      <c r="F19" s="277">
        <v>2170</v>
      </c>
      <c r="G19" s="277">
        <v>1035</v>
      </c>
      <c r="H19" s="839">
        <v>1135</v>
      </c>
      <c r="I19" s="277">
        <v>1105</v>
      </c>
      <c r="J19" s="277">
        <v>580</v>
      </c>
      <c r="K19" s="277">
        <v>525</v>
      </c>
      <c r="L19" s="695">
        <v>33.730158730158735</v>
      </c>
      <c r="M19" s="19"/>
      <c r="P19" s="1141"/>
    </row>
    <row r="20" spans="1:16" x14ac:dyDescent="0.2">
      <c r="A20" s="60">
        <v>24</v>
      </c>
      <c r="B20" s="61" t="s">
        <v>46</v>
      </c>
      <c r="C20" s="838">
        <v>6455</v>
      </c>
      <c r="D20" s="277">
        <v>3305</v>
      </c>
      <c r="E20" s="839">
        <v>3145</v>
      </c>
      <c r="F20" s="277">
        <v>3915</v>
      </c>
      <c r="G20" s="277">
        <v>1970</v>
      </c>
      <c r="H20" s="839">
        <v>1940</v>
      </c>
      <c r="I20" s="277">
        <v>2540</v>
      </c>
      <c r="J20" s="277">
        <v>1335</v>
      </c>
      <c r="K20" s="277">
        <v>1205</v>
      </c>
      <c r="L20" s="695">
        <v>39.370932754880691</v>
      </c>
      <c r="M20" s="19"/>
      <c r="P20" s="1141"/>
    </row>
    <row r="21" spans="1:16" x14ac:dyDescent="0.2">
      <c r="A21" s="60">
        <v>25</v>
      </c>
      <c r="B21" s="61" t="s">
        <v>180</v>
      </c>
      <c r="C21" s="838">
        <v>1865</v>
      </c>
      <c r="D21" s="277">
        <v>960</v>
      </c>
      <c r="E21" s="839">
        <v>900</v>
      </c>
      <c r="F21" s="277">
        <v>1080</v>
      </c>
      <c r="G21" s="277">
        <v>530</v>
      </c>
      <c r="H21" s="839">
        <v>550</v>
      </c>
      <c r="I21" s="277">
        <v>785</v>
      </c>
      <c r="J21" s="277">
        <v>430</v>
      </c>
      <c r="K21" s="277">
        <v>350</v>
      </c>
      <c r="L21" s="695">
        <v>42.028985507246375</v>
      </c>
      <c r="M21" s="19"/>
      <c r="P21" s="1141"/>
    </row>
    <row r="22" spans="1:16" x14ac:dyDescent="0.2">
      <c r="A22" s="60">
        <v>26</v>
      </c>
      <c r="B22" s="61" t="s">
        <v>164</v>
      </c>
      <c r="C22" s="838">
        <v>2620</v>
      </c>
      <c r="D22" s="277">
        <v>1255</v>
      </c>
      <c r="E22" s="839">
        <v>1365</v>
      </c>
      <c r="F22" s="277">
        <v>1845</v>
      </c>
      <c r="G22" s="277">
        <v>865</v>
      </c>
      <c r="H22" s="839">
        <v>980</v>
      </c>
      <c r="I22" s="277">
        <v>775</v>
      </c>
      <c r="J22" s="277">
        <v>390</v>
      </c>
      <c r="K22" s="277">
        <v>385</v>
      </c>
      <c r="L22" s="695">
        <v>29.530713468141929</v>
      </c>
      <c r="M22" s="19"/>
      <c r="P22" s="1141"/>
    </row>
    <row r="23" spans="1:16" x14ac:dyDescent="0.2">
      <c r="A23" s="60">
        <v>31</v>
      </c>
      <c r="B23" s="61" t="s">
        <v>47</v>
      </c>
      <c r="C23" s="838">
        <v>3830</v>
      </c>
      <c r="D23" s="277">
        <v>1975</v>
      </c>
      <c r="E23" s="839">
        <v>1860</v>
      </c>
      <c r="F23" s="277">
        <v>2730</v>
      </c>
      <c r="G23" s="277">
        <v>1395</v>
      </c>
      <c r="H23" s="839">
        <v>1335</v>
      </c>
      <c r="I23" s="277">
        <v>1105</v>
      </c>
      <c r="J23" s="277">
        <v>580</v>
      </c>
      <c r="K23" s="277">
        <v>525</v>
      </c>
      <c r="L23" s="695">
        <v>28.810020876826719</v>
      </c>
      <c r="M23" s="19"/>
      <c r="P23" s="1141"/>
    </row>
    <row r="24" spans="1:16" x14ac:dyDescent="0.2">
      <c r="A24" s="60">
        <v>32</v>
      </c>
      <c r="B24" s="61" t="s">
        <v>48</v>
      </c>
      <c r="C24" s="838">
        <v>5820</v>
      </c>
      <c r="D24" s="277">
        <v>3000</v>
      </c>
      <c r="E24" s="839">
        <v>2820</v>
      </c>
      <c r="F24" s="277">
        <v>3930</v>
      </c>
      <c r="G24" s="277">
        <v>1980</v>
      </c>
      <c r="H24" s="839">
        <v>1950</v>
      </c>
      <c r="I24" s="277">
        <v>1890</v>
      </c>
      <c r="J24" s="277">
        <v>1020</v>
      </c>
      <c r="K24" s="277">
        <v>870</v>
      </c>
      <c r="L24" s="695">
        <v>32.457044673539521</v>
      </c>
      <c r="M24" s="19"/>
      <c r="P24" s="1141"/>
    </row>
    <row r="25" spans="1:16" x14ac:dyDescent="0.2">
      <c r="A25" s="60">
        <v>33</v>
      </c>
      <c r="B25" s="61" t="s">
        <v>181</v>
      </c>
      <c r="C25" s="838">
        <v>80</v>
      </c>
      <c r="D25" s="277">
        <v>50</v>
      </c>
      <c r="E25" s="839">
        <v>30</v>
      </c>
      <c r="F25" s="277">
        <v>35</v>
      </c>
      <c r="G25" s="277">
        <v>20</v>
      </c>
      <c r="H25" s="839">
        <v>10</v>
      </c>
      <c r="I25" s="277">
        <v>45</v>
      </c>
      <c r="J25" s="277">
        <v>25</v>
      </c>
      <c r="K25" s="277">
        <v>20</v>
      </c>
      <c r="L25" s="695">
        <v>56.962025316455701</v>
      </c>
      <c r="M25" s="19"/>
      <c r="P25" s="1141"/>
    </row>
    <row r="26" spans="1:16" x14ac:dyDescent="0.2">
      <c r="A26" s="60">
        <v>34</v>
      </c>
      <c r="B26" s="61" t="s">
        <v>49</v>
      </c>
      <c r="C26" s="838">
        <v>4405</v>
      </c>
      <c r="D26" s="277">
        <v>2240</v>
      </c>
      <c r="E26" s="839">
        <v>2165</v>
      </c>
      <c r="F26" s="277">
        <v>3490</v>
      </c>
      <c r="G26" s="277">
        <v>1750</v>
      </c>
      <c r="H26" s="839">
        <v>1740</v>
      </c>
      <c r="I26" s="277">
        <v>920</v>
      </c>
      <c r="J26" s="277">
        <v>490</v>
      </c>
      <c r="K26" s="277">
        <v>425</v>
      </c>
      <c r="L26" s="695">
        <v>20.853188109825275</v>
      </c>
      <c r="M26" s="19"/>
      <c r="P26" s="1141"/>
    </row>
    <row r="27" spans="1:16" x14ac:dyDescent="0.2">
      <c r="A27" s="60">
        <v>35</v>
      </c>
      <c r="B27" s="61" t="s">
        <v>91</v>
      </c>
      <c r="C27" s="838">
        <v>2835</v>
      </c>
      <c r="D27" s="277">
        <v>1545</v>
      </c>
      <c r="E27" s="839">
        <v>1290</v>
      </c>
      <c r="F27" s="277">
        <v>1755</v>
      </c>
      <c r="G27" s="277">
        <v>900</v>
      </c>
      <c r="H27" s="839">
        <v>855</v>
      </c>
      <c r="I27" s="277">
        <v>1080</v>
      </c>
      <c r="J27" s="277">
        <v>645</v>
      </c>
      <c r="K27" s="277">
        <v>435</v>
      </c>
      <c r="L27" s="695">
        <v>38.046544428772918</v>
      </c>
      <c r="M27" s="19"/>
      <c r="P27" s="1141"/>
    </row>
    <row r="28" spans="1:16" x14ac:dyDescent="0.2">
      <c r="A28" s="60">
        <v>36</v>
      </c>
      <c r="B28" s="61" t="s">
        <v>50</v>
      </c>
      <c r="C28" s="838">
        <v>3870</v>
      </c>
      <c r="D28" s="277">
        <v>1975</v>
      </c>
      <c r="E28" s="839">
        <v>1895</v>
      </c>
      <c r="F28" s="277">
        <v>2640</v>
      </c>
      <c r="G28" s="277">
        <v>1315</v>
      </c>
      <c r="H28" s="839">
        <v>1325</v>
      </c>
      <c r="I28" s="277">
        <v>1230</v>
      </c>
      <c r="J28" s="277">
        <v>660</v>
      </c>
      <c r="K28" s="277">
        <v>575</v>
      </c>
      <c r="L28" s="695">
        <v>31.834625322997418</v>
      </c>
      <c r="M28" s="19"/>
      <c r="P28" s="1141"/>
    </row>
    <row r="29" spans="1:16" x14ac:dyDescent="0.2">
      <c r="A29" s="60">
        <v>41</v>
      </c>
      <c r="B29" s="61" t="s">
        <v>51</v>
      </c>
      <c r="C29" s="838">
        <v>3175</v>
      </c>
      <c r="D29" s="277">
        <v>1585</v>
      </c>
      <c r="E29" s="839">
        <v>1585</v>
      </c>
      <c r="F29" s="277">
        <v>2665</v>
      </c>
      <c r="G29" s="277">
        <v>1310</v>
      </c>
      <c r="H29" s="839">
        <v>1355</v>
      </c>
      <c r="I29" s="277">
        <v>505</v>
      </c>
      <c r="J29" s="277">
        <v>275</v>
      </c>
      <c r="K29" s="277">
        <v>230</v>
      </c>
      <c r="L29" s="695">
        <v>15.978569177434604</v>
      </c>
      <c r="M29" s="19"/>
      <c r="P29" s="1141"/>
    </row>
    <row r="30" spans="1:16" x14ac:dyDescent="0.2">
      <c r="A30" s="60">
        <v>42</v>
      </c>
      <c r="B30" s="61" t="s">
        <v>52</v>
      </c>
      <c r="C30" s="838">
        <v>3315</v>
      </c>
      <c r="D30" s="277">
        <v>1620</v>
      </c>
      <c r="E30" s="839">
        <v>1695</v>
      </c>
      <c r="F30" s="277">
        <v>2925</v>
      </c>
      <c r="G30" s="277">
        <v>1430</v>
      </c>
      <c r="H30" s="839">
        <v>1490</v>
      </c>
      <c r="I30" s="277">
        <v>390</v>
      </c>
      <c r="J30" s="277">
        <v>185</v>
      </c>
      <c r="K30" s="277">
        <v>205</v>
      </c>
      <c r="L30" s="695">
        <v>11.741623905825536</v>
      </c>
      <c r="M30" s="19"/>
      <c r="P30" s="1141"/>
    </row>
    <row r="31" spans="1:16" x14ac:dyDescent="0.2">
      <c r="A31" s="60">
        <v>43</v>
      </c>
      <c r="B31" s="61" t="s">
        <v>53</v>
      </c>
      <c r="C31" s="838">
        <v>5730</v>
      </c>
      <c r="D31" s="277">
        <v>2920</v>
      </c>
      <c r="E31" s="839">
        <v>2810</v>
      </c>
      <c r="F31" s="277">
        <v>4205</v>
      </c>
      <c r="G31" s="277">
        <v>2115</v>
      </c>
      <c r="H31" s="839">
        <v>2090</v>
      </c>
      <c r="I31" s="277">
        <v>1525</v>
      </c>
      <c r="J31" s="277">
        <v>805</v>
      </c>
      <c r="K31" s="277">
        <v>720</v>
      </c>
      <c r="L31" s="695">
        <v>26.609666724829871</v>
      </c>
      <c r="M31" s="19"/>
      <c r="P31" s="1141"/>
    </row>
    <row r="32" spans="1:16" x14ac:dyDescent="0.2">
      <c r="A32" s="60">
        <v>44</v>
      </c>
      <c r="B32" s="61" t="s">
        <v>54</v>
      </c>
      <c r="C32" s="838">
        <v>4010</v>
      </c>
      <c r="D32" s="277">
        <v>2075</v>
      </c>
      <c r="E32" s="839">
        <v>1940</v>
      </c>
      <c r="F32" s="277">
        <v>3080</v>
      </c>
      <c r="G32" s="277">
        <v>1590</v>
      </c>
      <c r="H32" s="839">
        <v>1490</v>
      </c>
      <c r="I32" s="277">
        <v>930</v>
      </c>
      <c r="J32" s="277">
        <v>485</v>
      </c>
      <c r="K32" s="277">
        <v>445</v>
      </c>
      <c r="L32" s="695">
        <v>23.18623784592371</v>
      </c>
      <c r="M32" s="19"/>
      <c r="P32" s="1141"/>
    </row>
    <row r="33" spans="1:16" x14ac:dyDescent="0.2">
      <c r="A33" s="60">
        <v>45</v>
      </c>
      <c r="B33" s="61" t="s">
        <v>55</v>
      </c>
      <c r="C33" s="838">
        <v>250</v>
      </c>
      <c r="D33" s="277">
        <v>170</v>
      </c>
      <c r="E33" s="839">
        <v>80</v>
      </c>
      <c r="F33" s="277">
        <v>140</v>
      </c>
      <c r="G33" s="277">
        <v>85</v>
      </c>
      <c r="H33" s="839">
        <v>55</v>
      </c>
      <c r="I33" s="277">
        <v>110</v>
      </c>
      <c r="J33" s="277">
        <v>85</v>
      </c>
      <c r="K33" s="277">
        <v>25</v>
      </c>
      <c r="L33" s="695">
        <v>44.800000000000004</v>
      </c>
      <c r="M33" s="19"/>
      <c r="P33" s="1141"/>
    </row>
    <row r="34" spans="1:16" x14ac:dyDescent="0.2">
      <c r="A34" s="60">
        <v>46</v>
      </c>
      <c r="B34" s="61" t="s">
        <v>56</v>
      </c>
      <c r="C34" s="838">
        <v>930</v>
      </c>
      <c r="D34" s="277">
        <v>540</v>
      </c>
      <c r="E34" s="839">
        <v>390</v>
      </c>
      <c r="F34" s="277">
        <v>635</v>
      </c>
      <c r="G34" s="277">
        <v>310</v>
      </c>
      <c r="H34" s="839">
        <v>325</v>
      </c>
      <c r="I34" s="277">
        <v>295</v>
      </c>
      <c r="J34" s="277">
        <v>230</v>
      </c>
      <c r="K34" s="277">
        <v>65</v>
      </c>
      <c r="L34" s="695">
        <v>31.901181525241672</v>
      </c>
      <c r="M34" s="19"/>
      <c r="P34" s="1141"/>
    </row>
    <row r="35" spans="1:16" x14ac:dyDescent="0.2">
      <c r="A35" s="60">
        <v>47</v>
      </c>
      <c r="B35" s="61" t="s">
        <v>57</v>
      </c>
      <c r="C35" s="838">
        <v>890</v>
      </c>
      <c r="D35" s="277">
        <v>465</v>
      </c>
      <c r="E35" s="839">
        <v>425</v>
      </c>
      <c r="F35" s="277">
        <v>840</v>
      </c>
      <c r="G35" s="277">
        <v>440</v>
      </c>
      <c r="H35" s="839">
        <v>405</v>
      </c>
      <c r="I35" s="277">
        <v>50</v>
      </c>
      <c r="J35" s="277">
        <v>25</v>
      </c>
      <c r="K35" s="277">
        <v>25</v>
      </c>
      <c r="L35" s="695">
        <v>5.6053811659192831</v>
      </c>
      <c r="M35" s="19"/>
      <c r="P35" s="1141"/>
    </row>
    <row r="36" spans="1:16" x14ac:dyDescent="0.2">
      <c r="A36" s="60">
        <v>48</v>
      </c>
      <c r="B36" s="61" t="s">
        <v>58</v>
      </c>
      <c r="C36" s="838">
        <v>10</v>
      </c>
      <c r="D36" s="277">
        <v>5</v>
      </c>
      <c r="E36" s="839">
        <v>5</v>
      </c>
      <c r="F36" s="277">
        <v>5</v>
      </c>
      <c r="G36" s="277">
        <v>0</v>
      </c>
      <c r="H36" s="839">
        <v>0</v>
      </c>
      <c r="I36" s="277">
        <v>10</v>
      </c>
      <c r="J36" s="277">
        <v>5</v>
      </c>
      <c r="K36" s="277">
        <v>5</v>
      </c>
      <c r="L36" s="695">
        <v>72.727272727272734</v>
      </c>
      <c r="M36" s="19"/>
      <c r="P36" s="1141"/>
    </row>
    <row r="37" spans="1:16" x14ac:dyDescent="0.2">
      <c r="A37" s="60">
        <v>51</v>
      </c>
      <c r="B37" s="61" t="s">
        <v>59</v>
      </c>
      <c r="C37" s="838">
        <v>2260</v>
      </c>
      <c r="D37" s="277">
        <v>1100</v>
      </c>
      <c r="E37" s="839">
        <v>1160</v>
      </c>
      <c r="F37" s="277">
        <v>2100</v>
      </c>
      <c r="G37" s="277">
        <v>1015</v>
      </c>
      <c r="H37" s="839">
        <v>1085</v>
      </c>
      <c r="I37" s="277">
        <v>165</v>
      </c>
      <c r="J37" s="277">
        <v>85</v>
      </c>
      <c r="K37" s="277">
        <v>80</v>
      </c>
      <c r="L37" s="695">
        <v>7.2091994692613888</v>
      </c>
      <c r="M37" s="19"/>
      <c r="P37" s="1141"/>
    </row>
    <row r="38" spans="1:16" x14ac:dyDescent="0.2">
      <c r="A38" s="60">
        <v>52</v>
      </c>
      <c r="B38" s="61" t="s">
        <v>132</v>
      </c>
      <c r="C38" s="838">
        <v>3195</v>
      </c>
      <c r="D38" s="277">
        <v>1555</v>
      </c>
      <c r="E38" s="839">
        <v>1640</v>
      </c>
      <c r="F38" s="277">
        <v>2820</v>
      </c>
      <c r="G38" s="277">
        <v>1370</v>
      </c>
      <c r="H38" s="839">
        <v>1450</v>
      </c>
      <c r="I38" s="277">
        <v>375</v>
      </c>
      <c r="J38" s="277">
        <v>185</v>
      </c>
      <c r="K38" s="277">
        <v>190</v>
      </c>
      <c r="L38" s="695">
        <v>11.76470588235294</v>
      </c>
      <c r="M38" s="19"/>
      <c r="P38" s="1141"/>
    </row>
    <row r="39" spans="1:16" x14ac:dyDescent="0.2">
      <c r="A39" s="60">
        <v>53</v>
      </c>
      <c r="B39" s="61" t="s">
        <v>60</v>
      </c>
      <c r="C39" s="838">
        <v>1870</v>
      </c>
      <c r="D39" s="277">
        <v>955</v>
      </c>
      <c r="E39" s="839">
        <v>915</v>
      </c>
      <c r="F39" s="277">
        <v>1750</v>
      </c>
      <c r="G39" s="277">
        <v>890</v>
      </c>
      <c r="H39" s="839">
        <v>860</v>
      </c>
      <c r="I39" s="277">
        <v>120</v>
      </c>
      <c r="J39" s="277">
        <v>65</v>
      </c>
      <c r="K39" s="277">
        <v>55</v>
      </c>
      <c r="L39" s="695">
        <v>6.4239828693790146</v>
      </c>
      <c r="M39" s="19"/>
      <c r="P39" s="1141"/>
    </row>
    <row r="40" spans="1:16" x14ac:dyDescent="0.2">
      <c r="A40" s="60">
        <v>54</v>
      </c>
      <c r="B40" s="61" t="s">
        <v>135</v>
      </c>
      <c r="C40" s="838">
        <v>605</v>
      </c>
      <c r="D40" s="277">
        <v>315</v>
      </c>
      <c r="E40" s="839">
        <v>290</v>
      </c>
      <c r="F40" s="277">
        <v>545</v>
      </c>
      <c r="G40" s="277">
        <v>280</v>
      </c>
      <c r="H40" s="839">
        <v>265</v>
      </c>
      <c r="I40" s="277">
        <v>60</v>
      </c>
      <c r="J40" s="277">
        <v>35</v>
      </c>
      <c r="K40" s="277">
        <v>25</v>
      </c>
      <c r="L40" s="695">
        <v>10.214168039538714</v>
      </c>
      <c r="M40" s="19"/>
      <c r="P40" s="1141"/>
    </row>
    <row r="41" spans="1:16" x14ac:dyDescent="0.2">
      <c r="A41" s="60">
        <v>55</v>
      </c>
      <c r="B41" s="61" t="s">
        <v>166</v>
      </c>
      <c r="C41" s="838">
        <v>2830</v>
      </c>
      <c r="D41" s="277">
        <v>1450</v>
      </c>
      <c r="E41" s="839">
        <v>1375</v>
      </c>
      <c r="F41" s="277">
        <v>2430</v>
      </c>
      <c r="G41" s="277">
        <v>1210</v>
      </c>
      <c r="H41" s="839">
        <v>1220</v>
      </c>
      <c r="I41" s="277">
        <v>400</v>
      </c>
      <c r="J41" s="277">
        <v>245</v>
      </c>
      <c r="K41" s="277">
        <v>160</v>
      </c>
      <c r="L41" s="695">
        <v>14.174620007069635</v>
      </c>
      <c r="M41" s="19"/>
      <c r="P41" s="1141"/>
    </row>
    <row r="42" spans="1:16" x14ac:dyDescent="0.2">
      <c r="A42" s="60">
        <v>61</v>
      </c>
      <c r="B42" s="61" t="s">
        <v>64</v>
      </c>
      <c r="C42" s="838">
        <v>2325</v>
      </c>
      <c r="D42" s="277">
        <v>1120</v>
      </c>
      <c r="E42" s="839">
        <v>1205</v>
      </c>
      <c r="F42" s="277">
        <v>2165</v>
      </c>
      <c r="G42" s="277">
        <v>1045</v>
      </c>
      <c r="H42" s="839">
        <v>1120</v>
      </c>
      <c r="I42" s="277">
        <v>160</v>
      </c>
      <c r="J42" s="277">
        <v>75</v>
      </c>
      <c r="K42" s="277">
        <v>85</v>
      </c>
      <c r="L42" s="695">
        <v>6.924731182795699</v>
      </c>
      <c r="M42" s="19"/>
      <c r="P42" s="1141"/>
    </row>
    <row r="43" spans="1:16" x14ac:dyDescent="0.2">
      <c r="A43" s="60">
        <v>62</v>
      </c>
      <c r="B43" s="61" t="s">
        <v>65</v>
      </c>
      <c r="C43" s="838">
        <v>980</v>
      </c>
      <c r="D43" s="277">
        <v>490</v>
      </c>
      <c r="E43" s="839">
        <v>485</v>
      </c>
      <c r="F43" s="277">
        <v>930</v>
      </c>
      <c r="G43" s="277">
        <v>470</v>
      </c>
      <c r="H43" s="839">
        <v>455</v>
      </c>
      <c r="I43" s="277">
        <v>50</v>
      </c>
      <c r="J43" s="277">
        <v>20</v>
      </c>
      <c r="K43" s="277">
        <v>30</v>
      </c>
      <c r="L43" s="695">
        <v>5.2093973442288046</v>
      </c>
      <c r="M43" s="19"/>
      <c r="P43" s="1141"/>
    </row>
    <row r="44" spans="1:16" x14ac:dyDescent="0.2">
      <c r="A44" s="60">
        <v>63</v>
      </c>
      <c r="B44" s="61" t="s">
        <v>66</v>
      </c>
      <c r="C44" s="838">
        <v>565</v>
      </c>
      <c r="D44" s="277">
        <v>295</v>
      </c>
      <c r="E44" s="839">
        <v>270</v>
      </c>
      <c r="F44" s="277">
        <v>545</v>
      </c>
      <c r="G44" s="277">
        <v>290</v>
      </c>
      <c r="H44" s="839">
        <v>255</v>
      </c>
      <c r="I44" s="277">
        <v>20</v>
      </c>
      <c r="J44" s="277">
        <v>5</v>
      </c>
      <c r="K44" s="277">
        <v>10</v>
      </c>
      <c r="L44" s="695">
        <v>3.3568904593639579</v>
      </c>
      <c r="M44" s="19"/>
      <c r="P44" s="1141"/>
    </row>
    <row r="45" spans="1:16" x14ac:dyDescent="0.2">
      <c r="A45" s="60">
        <v>64</v>
      </c>
      <c r="B45" s="61" t="s">
        <v>67</v>
      </c>
      <c r="C45" s="838">
        <v>350</v>
      </c>
      <c r="D45" s="277">
        <v>175</v>
      </c>
      <c r="E45" s="839">
        <v>175</v>
      </c>
      <c r="F45" s="277">
        <v>325</v>
      </c>
      <c r="G45" s="277">
        <v>160</v>
      </c>
      <c r="H45" s="839">
        <v>160</v>
      </c>
      <c r="I45" s="277">
        <v>25</v>
      </c>
      <c r="J45" s="277">
        <v>15</v>
      </c>
      <c r="K45" s="277">
        <v>10</v>
      </c>
      <c r="L45" s="695">
        <v>7.1839080459770113</v>
      </c>
      <c r="M45" s="19"/>
      <c r="P45" s="1141"/>
    </row>
    <row r="46" spans="1:16" x14ac:dyDescent="0.2">
      <c r="A46" s="60">
        <v>65</v>
      </c>
      <c r="B46" s="61" t="s">
        <v>68</v>
      </c>
      <c r="C46" s="838">
        <v>590</v>
      </c>
      <c r="D46" s="277">
        <v>300</v>
      </c>
      <c r="E46" s="839">
        <v>290</v>
      </c>
      <c r="F46" s="277">
        <v>535</v>
      </c>
      <c r="G46" s="277">
        <v>275</v>
      </c>
      <c r="H46" s="839">
        <v>260</v>
      </c>
      <c r="I46" s="277">
        <v>55</v>
      </c>
      <c r="J46" s="277">
        <v>25</v>
      </c>
      <c r="K46" s="277">
        <v>30</v>
      </c>
      <c r="L46" s="695">
        <v>9.1680814940577253</v>
      </c>
      <c r="M46" s="19"/>
      <c r="P46" s="1141"/>
    </row>
    <row r="47" spans="1:16" x14ac:dyDescent="0.2">
      <c r="A47" s="60">
        <v>66</v>
      </c>
      <c r="B47" s="61" t="s">
        <v>69</v>
      </c>
      <c r="C47" s="838">
        <v>2415</v>
      </c>
      <c r="D47" s="277">
        <v>1205</v>
      </c>
      <c r="E47" s="839">
        <v>1210</v>
      </c>
      <c r="F47" s="277">
        <v>2210</v>
      </c>
      <c r="G47" s="277">
        <v>1100</v>
      </c>
      <c r="H47" s="839">
        <v>1110</v>
      </c>
      <c r="I47" s="277">
        <v>200</v>
      </c>
      <c r="J47" s="277">
        <v>105</v>
      </c>
      <c r="K47" s="277">
        <v>100</v>
      </c>
      <c r="L47" s="695">
        <v>8.3678541839270935</v>
      </c>
      <c r="M47" s="19"/>
      <c r="P47" s="1141"/>
    </row>
    <row r="48" spans="1:16" x14ac:dyDescent="0.2">
      <c r="A48" s="60">
        <v>71</v>
      </c>
      <c r="B48" s="61" t="s">
        <v>70</v>
      </c>
      <c r="C48" s="838">
        <v>1675</v>
      </c>
      <c r="D48" s="277">
        <v>860</v>
      </c>
      <c r="E48" s="839">
        <v>820</v>
      </c>
      <c r="F48" s="277">
        <v>1465</v>
      </c>
      <c r="G48" s="277">
        <v>745</v>
      </c>
      <c r="H48" s="839">
        <v>720</v>
      </c>
      <c r="I48" s="277">
        <v>210</v>
      </c>
      <c r="J48" s="277">
        <v>110</v>
      </c>
      <c r="K48" s="277">
        <v>100</v>
      </c>
      <c r="L48" s="695">
        <v>12.47016706443914</v>
      </c>
      <c r="M48" s="19"/>
      <c r="P48" s="1141"/>
    </row>
    <row r="49" spans="1:16" x14ac:dyDescent="0.2">
      <c r="A49" s="60">
        <v>72</v>
      </c>
      <c r="B49" s="61" t="s">
        <v>71</v>
      </c>
      <c r="C49" s="838">
        <v>2965</v>
      </c>
      <c r="D49" s="277">
        <v>1500</v>
      </c>
      <c r="E49" s="839">
        <v>1470</v>
      </c>
      <c r="F49" s="277">
        <v>2670</v>
      </c>
      <c r="G49" s="277">
        <v>1345</v>
      </c>
      <c r="H49" s="839">
        <v>1325</v>
      </c>
      <c r="I49" s="277">
        <v>300</v>
      </c>
      <c r="J49" s="277">
        <v>155</v>
      </c>
      <c r="K49" s="277">
        <v>140</v>
      </c>
      <c r="L49" s="695">
        <v>10.043815301651501</v>
      </c>
      <c r="M49" s="19"/>
      <c r="P49" s="1141"/>
    </row>
    <row r="50" spans="1:16" x14ac:dyDescent="0.2">
      <c r="A50" s="60">
        <v>81</v>
      </c>
      <c r="B50" s="61" t="s">
        <v>5</v>
      </c>
      <c r="C50" s="838">
        <v>1365</v>
      </c>
      <c r="D50" s="277">
        <v>705</v>
      </c>
      <c r="E50" s="839">
        <v>655</v>
      </c>
      <c r="F50" s="277">
        <v>1185</v>
      </c>
      <c r="G50" s="277">
        <v>590</v>
      </c>
      <c r="H50" s="839">
        <v>595</v>
      </c>
      <c r="I50" s="277">
        <v>180</v>
      </c>
      <c r="J50" s="277">
        <v>115</v>
      </c>
      <c r="K50" s="277">
        <v>60</v>
      </c>
      <c r="L50" s="695">
        <v>13.132795304475422</v>
      </c>
      <c r="M50" s="19"/>
      <c r="P50" s="1141"/>
    </row>
    <row r="51" spans="1:16" x14ac:dyDescent="0.2">
      <c r="A51" s="60">
        <v>82</v>
      </c>
      <c r="B51" s="61" t="s">
        <v>72</v>
      </c>
      <c r="C51" s="838">
        <v>2385</v>
      </c>
      <c r="D51" s="277">
        <v>1220</v>
      </c>
      <c r="E51" s="839">
        <v>1165</v>
      </c>
      <c r="F51" s="277">
        <v>1875</v>
      </c>
      <c r="G51" s="277">
        <v>950</v>
      </c>
      <c r="H51" s="839">
        <v>930</v>
      </c>
      <c r="I51" s="277">
        <v>510</v>
      </c>
      <c r="J51" s="277">
        <v>270</v>
      </c>
      <c r="K51" s="277">
        <v>240</v>
      </c>
      <c r="L51" s="695">
        <v>21.29979035639413</v>
      </c>
      <c r="M51" s="19"/>
      <c r="P51" s="1141"/>
    </row>
    <row r="52" spans="1:16" x14ac:dyDescent="0.2">
      <c r="A52" s="60">
        <v>83</v>
      </c>
      <c r="B52" s="61" t="s">
        <v>73</v>
      </c>
      <c r="C52" s="838">
        <v>1560</v>
      </c>
      <c r="D52" s="277">
        <v>770</v>
      </c>
      <c r="E52" s="839">
        <v>785</v>
      </c>
      <c r="F52" s="277">
        <v>1325</v>
      </c>
      <c r="G52" s="277">
        <v>650</v>
      </c>
      <c r="H52" s="839">
        <v>680</v>
      </c>
      <c r="I52" s="277">
        <v>230</v>
      </c>
      <c r="J52" s="277">
        <v>125</v>
      </c>
      <c r="K52" s="277">
        <v>105</v>
      </c>
      <c r="L52" s="695">
        <v>14.826700898587934</v>
      </c>
      <c r="M52" s="19"/>
      <c r="P52" s="1141"/>
    </row>
    <row r="53" spans="1:16" x14ac:dyDescent="0.2">
      <c r="A53" s="60">
        <v>91</v>
      </c>
      <c r="B53" s="61" t="s">
        <v>74</v>
      </c>
      <c r="C53" s="838">
        <v>1410</v>
      </c>
      <c r="D53" s="277">
        <v>740</v>
      </c>
      <c r="E53" s="839">
        <v>665</v>
      </c>
      <c r="F53" s="277">
        <v>1150</v>
      </c>
      <c r="G53" s="277">
        <v>575</v>
      </c>
      <c r="H53" s="839">
        <v>575</v>
      </c>
      <c r="I53" s="277">
        <v>260</v>
      </c>
      <c r="J53" s="277">
        <v>165</v>
      </c>
      <c r="K53" s="277">
        <v>95</v>
      </c>
      <c r="L53" s="695">
        <v>18.46590909090909</v>
      </c>
      <c r="M53" s="19"/>
      <c r="P53" s="1141"/>
    </row>
    <row r="54" spans="1:16" x14ac:dyDescent="0.2">
      <c r="A54" s="60">
        <v>92</v>
      </c>
      <c r="B54" s="61" t="s">
        <v>75</v>
      </c>
      <c r="C54" s="838">
        <v>355</v>
      </c>
      <c r="D54" s="277">
        <v>240</v>
      </c>
      <c r="E54" s="839">
        <v>115</v>
      </c>
      <c r="F54" s="277">
        <v>20</v>
      </c>
      <c r="G54" s="277">
        <v>10</v>
      </c>
      <c r="H54" s="839">
        <v>15</v>
      </c>
      <c r="I54" s="277">
        <v>335</v>
      </c>
      <c r="J54" s="277">
        <v>235</v>
      </c>
      <c r="K54" s="277">
        <v>100</v>
      </c>
      <c r="L54" s="695">
        <v>93.82022471910112</v>
      </c>
      <c r="M54" s="19"/>
      <c r="P54" s="1141"/>
    </row>
    <row r="55" spans="1:16" x14ac:dyDescent="0.2">
      <c r="A55" s="60">
        <v>93</v>
      </c>
      <c r="B55" s="61" t="s">
        <v>76</v>
      </c>
      <c r="C55" s="838">
        <v>1560</v>
      </c>
      <c r="D55" s="277">
        <v>805</v>
      </c>
      <c r="E55" s="839">
        <v>755</v>
      </c>
      <c r="F55" s="277">
        <v>1310</v>
      </c>
      <c r="G55" s="277">
        <v>665</v>
      </c>
      <c r="H55" s="839">
        <v>645</v>
      </c>
      <c r="I55" s="277">
        <v>250</v>
      </c>
      <c r="J55" s="277">
        <v>140</v>
      </c>
      <c r="K55" s="277">
        <v>110</v>
      </c>
      <c r="L55" s="695">
        <v>15.951313260730302</v>
      </c>
      <c r="M55" s="19"/>
      <c r="P55" s="1141"/>
    </row>
    <row r="56" spans="1:16" x14ac:dyDescent="0.2">
      <c r="A56" s="60">
        <v>94</v>
      </c>
      <c r="B56" s="61" t="s">
        <v>77</v>
      </c>
      <c r="C56" s="838">
        <v>2175</v>
      </c>
      <c r="D56" s="277">
        <v>1110</v>
      </c>
      <c r="E56" s="839">
        <v>1070</v>
      </c>
      <c r="F56" s="277">
        <v>1880</v>
      </c>
      <c r="G56" s="277">
        <v>935</v>
      </c>
      <c r="H56" s="839">
        <v>945</v>
      </c>
      <c r="I56" s="277">
        <v>295</v>
      </c>
      <c r="J56" s="277">
        <v>170</v>
      </c>
      <c r="K56" s="277">
        <v>125</v>
      </c>
      <c r="L56" s="695">
        <v>13.550757923748277</v>
      </c>
      <c r="M56" s="19"/>
      <c r="P56" s="1141"/>
    </row>
    <row r="57" spans="1:16" x14ac:dyDescent="0.2">
      <c r="A57" s="60">
        <v>101</v>
      </c>
      <c r="B57" s="61" t="s">
        <v>78</v>
      </c>
      <c r="C57" s="838">
        <v>3105</v>
      </c>
      <c r="D57" s="277">
        <v>1550</v>
      </c>
      <c r="E57" s="839">
        <v>1555</v>
      </c>
      <c r="F57" s="277">
        <v>2940</v>
      </c>
      <c r="G57" s="277">
        <v>1475</v>
      </c>
      <c r="H57" s="839">
        <v>1465</v>
      </c>
      <c r="I57" s="277">
        <v>165</v>
      </c>
      <c r="J57" s="277">
        <v>80</v>
      </c>
      <c r="K57" s="277">
        <v>90</v>
      </c>
      <c r="L57" s="695">
        <v>5.3784219001610305</v>
      </c>
      <c r="M57" s="19"/>
      <c r="P57" s="1141"/>
    </row>
    <row r="58" spans="1:16" x14ac:dyDescent="0.2">
      <c r="A58" s="60">
        <v>102</v>
      </c>
      <c r="B58" s="61" t="s">
        <v>79</v>
      </c>
      <c r="C58" s="838">
        <v>105</v>
      </c>
      <c r="D58" s="277">
        <v>55</v>
      </c>
      <c r="E58" s="839">
        <v>50</v>
      </c>
      <c r="F58" s="277">
        <v>100</v>
      </c>
      <c r="G58" s="277">
        <v>50</v>
      </c>
      <c r="H58" s="839">
        <v>50</v>
      </c>
      <c r="I58" s="277">
        <v>0</v>
      </c>
      <c r="J58" s="277">
        <v>0</v>
      </c>
      <c r="K58" s="277">
        <v>0</v>
      </c>
      <c r="L58" s="695">
        <v>1.9230769230769231</v>
      </c>
      <c r="M58" s="19"/>
      <c r="P58" s="1141"/>
    </row>
    <row r="59" spans="1:16" x14ac:dyDescent="0.2">
      <c r="A59" s="60">
        <v>103</v>
      </c>
      <c r="B59" s="61" t="s">
        <v>80</v>
      </c>
      <c r="C59" s="838">
        <v>870</v>
      </c>
      <c r="D59" s="277">
        <v>440</v>
      </c>
      <c r="E59" s="839">
        <v>430</v>
      </c>
      <c r="F59" s="277">
        <v>780</v>
      </c>
      <c r="G59" s="277">
        <v>390</v>
      </c>
      <c r="H59" s="839">
        <v>390</v>
      </c>
      <c r="I59" s="277">
        <v>90</v>
      </c>
      <c r="J59" s="277">
        <v>50</v>
      </c>
      <c r="K59" s="277">
        <v>40</v>
      </c>
      <c r="L59" s="695">
        <v>10.44776119402985</v>
      </c>
      <c r="M59" s="19"/>
      <c r="P59" s="1141"/>
    </row>
    <row r="60" spans="1:16" x14ac:dyDescent="0.2">
      <c r="A60" s="60">
        <v>105</v>
      </c>
      <c r="B60" s="61" t="s">
        <v>81</v>
      </c>
      <c r="C60" s="838">
        <v>555</v>
      </c>
      <c r="D60" s="277">
        <v>290</v>
      </c>
      <c r="E60" s="839">
        <v>265</v>
      </c>
      <c r="F60" s="277">
        <v>505</v>
      </c>
      <c r="G60" s="277">
        <v>265</v>
      </c>
      <c r="H60" s="839">
        <v>240</v>
      </c>
      <c r="I60" s="277">
        <v>50</v>
      </c>
      <c r="J60" s="277">
        <v>25</v>
      </c>
      <c r="K60" s="277">
        <v>25</v>
      </c>
      <c r="L60" s="695">
        <v>8.9928057553956826</v>
      </c>
      <c r="M60" s="19"/>
      <c r="P60" s="1141"/>
    </row>
    <row r="61" spans="1:16" x14ac:dyDescent="0.2">
      <c r="A61" s="60">
        <v>106</v>
      </c>
      <c r="B61" s="61" t="s">
        <v>82</v>
      </c>
      <c r="C61" s="838">
        <v>945</v>
      </c>
      <c r="D61" s="277">
        <v>450</v>
      </c>
      <c r="E61" s="839">
        <v>495</v>
      </c>
      <c r="F61" s="277">
        <v>870</v>
      </c>
      <c r="G61" s="277">
        <v>415</v>
      </c>
      <c r="H61" s="839">
        <v>455</v>
      </c>
      <c r="I61" s="277">
        <v>75</v>
      </c>
      <c r="J61" s="277">
        <v>35</v>
      </c>
      <c r="K61" s="277">
        <v>40</v>
      </c>
      <c r="L61" s="695">
        <v>8.0508474576271176</v>
      </c>
      <c r="M61" s="19"/>
      <c r="P61" s="1141"/>
    </row>
    <row r="62" spans="1:16" x14ac:dyDescent="0.2">
      <c r="A62" s="60">
        <v>107</v>
      </c>
      <c r="B62" s="61" t="s">
        <v>83</v>
      </c>
      <c r="C62" s="838">
        <v>2140</v>
      </c>
      <c r="D62" s="277">
        <v>1070</v>
      </c>
      <c r="E62" s="839">
        <v>1070</v>
      </c>
      <c r="F62" s="277">
        <v>2000</v>
      </c>
      <c r="G62" s="277">
        <v>1000</v>
      </c>
      <c r="H62" s="839">
        <v>1000</v>
      </c>
      <c r="I62" s="277">
        <v>140</v>
      </c>
      <c r="J62" s="277">
        <v>70</v>
      </c>
      <c r="K62" s="277">
        <v>70</v>
      </c>
      <c r="L62" s="695">
        <v>6.4953271028037385</v>
      </c>
      <c r="M62" s="19"/>
      <c r="P62" s="1141"/>
    </row>
    <row r="63" spans="1:16" x14ac:dyDescent="0.2">
      <c r="A63" s="60">
        <v>108</v>
      </c>
      <c r="B63" s="61" t="s">
        <v>84</v>
      </c>
      <c r="C63" s="838">
        <v>1055</v>
      </c>
      <c r="D63" s="277">
        <v>530</v>
      </c>
      <c r="E63" s="839">
        <v>520</v>
      </c>
      <c r="F63" s="277">
        <v>930</v>
      </c>
      <c r="G63" s="277">
        <v>460</v>
      </c>
      <c r="H63" s="839">
        <v>470</v>
      </c>
      <c r="I63" s="277">
        <v>120</v>
      </c>
      <c r="J63" s="277">
        <v>70</v>
      </c>
      <c r="K63" s="277">
        <v>50</v>
      </c>
      <c r="L63" s="695">
        <v>11.490978157644824</v>
      </c>
      <c r="M63" s="19"/>
      <c r="P63" s="1141"/>
    </row>
    <row r="64" spans="1:16" x14ac:dyDescent="0.2">
      <c r="A64" s="60">
        <v>109</v>
      </c>
      <c r="B64" s="61" t="s">
        <v>145</v>
      </c>
      <c r="C64" s="838">
        <v>535</v>
      </c>
      <c r="D64" s="277">
        <v>265</v>
      </c>
      <c r="E64" s="839">
        <v>270</v>
      </c>
      <c r="F64" s="277">
        <v>510</v>
      </c>
      <c r="G64" s="277">
        <v>250</v>
      </c>
      <c r="H64" s="839">
        <v>260</v>
      </c>
      <c r="I64" s="277">
        <v>25</v>
      </c>
      <c r="J64" s="277">
        <v>15</v>
      </c>
      <c r="K64" s="277">
        <v>10</v>
      </c>
      <c r="L64" s="695">
        <v>4.3071161048689142</v>
      </c>
      <c r="M64" s="19"/>
      <c r="P64" s="1141"/>
    </row>
    <row r="65" spans="1:16" x14ac:dyDescent="0.2">
      <c r="A65" s="60">
        <v>111</v>
      </c>
      <c r="B65" s="61" t="s">
        <v>85</v>
      </c>
      <c r="C65" s="838">
        <v>4485</v>
      </c>
      <c r="D65" s="277">
        <v>2285</v>
      </c>
      <c r="E65" s="839">
        <v>2200</v>
      </c>
      <c r="F65" s="277">
        <v>3585</v>
      </c>
      <c r="G65" s="277">
        <v>1825</v>
      </c>
      <c r="H65" s="839">
        <v>1755</v>
      </c>
      <c r="I65" s="277">
        <v>900</v>
      </c>
      <c r="J65" s="277">
        <v>460</v>
      </c>
      <c r="K65" s="277">
        <v>440</v>
      </c>
      <c r="L65" s="695">
        <v>20.075842070042384</v>
      </c>
      <c r="M65" s="19"/>
      <c r="P65" s="1141"/>
    </row>
    <row r="66" spans="1:16" x14ac:dyDescent="0.2">
      <c r="A66" s="60">
        <v>112</v>
      </c>
      <c r="B66" s="61" t="s">
        <v>86</v>
      </c>
      <c r="C66" s="838">
        <v>5340</v>
      </c>
      <c r="D66" s="277">
        <v>2650</v>
      </c>
      <c r="E66" s="839">
        <v>2690</v>
      </c>
      <c r="F66" s="277">
        <v>4410</v>
      </c>
      <c r="G66" s="277">
        <v>2170</v>
      </c>
      <c r="H66" s="839">
        <v>2245</v>
      </c>
      <c r="I66" s="277">
        <v>930</v>
      </c>
      <c r="J66" s="277">
        <v>480</v>
      </c>
      <c r="K66" s="277">
        <v>450</v>
      </c>
      <c r="L66" s="695">
        <v>17.393746489421456</v>
      </c>
      <c r="M66" s="19"/>
      <c r="P66" s="1141"/>
    </row>
    <row r="67" spans="1:16" x14ac:dyDescent="0.2">
      <c r="A67" s="60">
        <v>113</v>
      </c>
      <c r="B67" s="61" t="s">
        <v>87</v>
      </c>
      <c r="C67" s="838">
        <v>495</v>
      </c>
      <c r="D67" s="277">
        <v>265</v>
      </c>
      <c r="E67" s="839">
        <v>230</v>
      </c>
      <c r="F67" s="277">
        <v>405</v>
      </c>
      <c r="G67" s="277">
        <v>215</v>
      </c>
      <c r="H67" s="839">
        <v>190</v>
      </c>
      <c r="I67" s="277">
        <v>90</v>
      </c>
      <c r="J67" s="277">
        <v>50</v>
      </c>
      <c r="K67" s="277">
        <v>40</v>
      </c>
      <c r="L67" s="695">
        <v>17.979797979797979</v>
      </c>
      <c r="M67" s="19"/>
      <c r="P67" s="1141"/>
    </row>
    <row r="68" spans="1:16" x14ac:dyDescent="0.2">
      <c r="A68" s="60">
        <v>121</v>
      </c>
      <c r="B68" s="61" t="s">
        <v>61</v>
      </c>
      <c r="C68" s="838">
        <v>5975</v>
      </c>
      <c r="D68" s="277">
        <v>3025</v>
      </c>
      <c r="E68" s="839">
        <v>2950</v>
      </c>
      <c r="F68" s="277">
        <v>4750</v>
      </c>
      <c r="G68" s="277">
        <v>2370</v>
      </c>
      <c r="H68" s="839">
        <v>2380</v>
      </c>
      <c r="I68" s="277">
        <v>1225</v>
      </c>
      <c r="J68" s="277">
        <v>650</v>
      </c>
      <c r="K68" s="277">
        <v>570</v>
      </c>
      <c r="L68" s="695">
        <v>20.485355648535563</v>
      </c>
      <c r="M68" s="19"/>
      <c r="P68" s="1141"/>
    </row>
    <row r="69" spans="1:16" x14ac:dyDescent="0.2">
      <c r="A69" s="60">
        <v>122</v>
      </c>
      <c r="B69" s="61" t="s">
        <v>62</v>
      </c>
      <c r="C69" s="838">
        <v>5250</v>
      </c>
      <c r="D69" s="277">
        <v>2555</v>
      </c>
      <c r="E69" s="839">
        <v>2695</v>
      </c>
      <c r="F69" s="277">
        <v>4410</v>
      </c>
      <c r="G69" s="277">
        <v>2130</v>
      </c>
      <c r="H69" s="839">
        <v>2285</v>
      </c>
      <c r="I69" s="277">
        <v>840</v>
      </c>
      <c r="J69" s="277">
        <v>430</v>
      </c>
      <c r="K69" s="277">
        <v>415</v>
      </c>
      <c r="L69" s="695">
        <v>16.012947448591014</v>
      </c>
      <c r="M69" s="19"/>
      <c r="P69" s="1141"/>
    </row>
    <row r="70" spans="1:16" x14ac:dyDescent="0.2">
      <c r="A70" s="60">
        <v>123</v>
      </c>
      <c r="B70" s="61" t="s">
        <v>63</v>
      </c>
      <c r="C70" s="838">
        <v>2530</v>
      </c>
      <c r="D70" s="277">
        <v>1310</v>
      </c>
      <c r="E70" s="839">
        <v>1220</v>
      </c>
      <c r="F70" s="277">
        <v>2245</v>
      </c>
      <c r="G70" s="277">
        <v>1130</v>
      </c>
      <c r="H70" s="839">
        <v>1110</v>
      </c>
      <c r="I70" s="277">
        <v>290</v>
      </c>
      <c r="J70" s="277">
        <v>180</v>
      </c>
      <c r="K70" s="277">
        <v>110</v>
      </c>
      <c r="L70" s="695">
        <v>11.378901619913078</v>
      </c>
      <c r="M70" s="19"/>
      <c r="P70" s="1141"/>
    </row>
    <row r="71" spans="1:16" x14ac:dyDescent="0.2">
      <c r="A71" s="60"/>
      <c r="B71" s="61"/>
      <c r="C71" s="429"/>
      <c r="D71" s="277"/>
      <c r="E71" s="277"/>
      <c r="F71" s="277"/>
      <c r="G71" s="277"/>
      <c r="H71" s="277"/>
      <c r="I71" s="277"/>
      <c r="J71" s="277"/>
      <c r="K71" s="277"/>
      <c r="L71" s="695"/>
      <c r="M71" s="19"/>
      <c r="P71" s="1141"/>
    </row>
    <row r="72" spans="1:16" x14ac:dyDescent="0.2">
      <c r="A72" s="85">
        <v>1</v>
      </c>
      <c r="B72" s="86" t="s">
        <v>2</v>
      </c>
      <c r="C72" s="840">
        <v>14690</v>
      </c>
      <c r="D72" s="676">
        <v>7610</v>
      </c>
      <c r="E72" s="841">
        <v>7080</v>
      </c>
      <c r="F72" s="676">
        <v>11435</v>
      </c>
      <c r="G72" s="676">
        <v>5770</v>
      </c>
      <c r="H72" s="841">
        <v>5665</v>
      </c>
      <c r="I72" s="676">
        <v>3255</v>
      </c>
      <c r="J72" s="676">
        <v>1835</v>
      </c>
      <c r="K72" s="676">
        <v>1420</v>
      </c>
      <c r="L72" s="696">
        <v>22.152631220641297</v>
      </c>
      <c r="M72" s="19"/>
      <c r="P72" s="1141"/>
    </row>
    <row r="73" spans="1:16" x14ac:dyDescent="0.2">
      <c r="A73" s="85">
        <v>2</v>
      </c>
      <c r="B73" s="86" t="s">
        <v>6</v>
      </c>
      <c r="C73" s="840">
        <v>17570</v>
      </c>
      <c r="D73" s="676">
        <v>8855</v>
      </c>
      <c r="E73" s="841">
        <v>8710</v>
      </c>
      <c r="F73" s="676">
        <v>11445</v>
      </c>
      <c r="G73" s="676">
        <v>5625</v>
      </c>
      <c r="H73" s="841">
        <v>5825</v>
      </c>
      <c r="I73" s="676">
        <v>6120</v>
      </c>
      <c r="J73" s="676">
        <v>3235</v>
      </c>
      <c r="K73" s="676">
        <v>2890</v>
      </c>
      <c r="L73" s="696">
        <v>34.841757741347905</v>
      </c>
      <c r="M73" s="19"/>
      <c r="P73" s="1141"/>
    </row>
    <row r="74" spans="1:16" x14ac:dyDescent="0.2">
      <c r="A74" s="85">
        <v>3</v>
      </c>
      <c r="B74" s="86" t="s">
        <v>10</v>
      </c>
      <c r="C74" s="840">
        <v>20845</v>
      </c>
      <c r="D74" s="676">
        <v>10780</v>
      </c>
      <c r="E74" s="841">
        <v>10065</v>
      </c>
      <c r="F74" s="676">
        <v>14575</v>
      </c>
      <c r="G74" s="676">
        <v>7360</v>
      </c>
      <c r="H74" s="841">
        <v>7215</v>
      </c>
      <c r="I74" s="676">
        <v>6270</v>
      </c>
      <c r="J74" s="676">
        <v>3420</v>
      </c>
      <c r="K74" s="676">
        <v>2850</v>
      </c>
      <c r="L74" s="696">
        <v>30.071003646133182</v>
      </c>
      <c r="M74" s="19"/>
      <c r="P74" s="1141"/>
    </row>
    <row r="75" spans="1:16" x14ac:dyDescent="0.2">
      <c r="A75" s="85">
        <v>4</v>
      </c>
      <c r="B75" s="86" t="s">
        <v>3</v>
      </c>
      <c r="C75" s="840">
        <v>18310</v>
      </c>
      <c r="D75" s="676">
        <v>9380</v>
      </c>
      <c r="E75" s="841">
        <v>8930</v>
      </c>
      <c r="F75" s="676">
        <v>14495</v>
      </c>
      <c r="G75" s="676">
        <v>7280</v>
      </c>
      <c r="H75" s="841">
        <v>7210</v>
      </c>
      <c r="I75" s="676">
        <v>3820</v>
      </c>
      <c r="J75" s="676">
        <v>2100</v>
      </c>
      <c r="K75" s="676">
        <v>1720</v>
      </c>
      <c r="L75" s="696">
        <v>20.849716033202274</v>
      </c>
      <c r="M75" s="19"/>
      <c r="P75" s="1141"/>
    </row>
    <row r="76" spans="1:16" x14ac:dyDescent="0.2">
      <c r="A76" s="85">
        <v>5</v>
      </c>
      <c r="B76" s="86" t="s">
        <v>7</v>
      </c>
      <c r="C76" s="840">
        <v>10760</v>
      </c>
      <c r="D76" s="676">
        <v>5380</v>
      </c>
      <c r="E76" s="841">
        <v>5380</v>
      </c>
      <c r="F76" s="676">
        <v>9640</v>
      </c>
      <c r="G76" s="676">
        <v>4760</v>
      </c>
      <c r="H76" s="841">
        <v>4875</v>
      </c>
      <c r="I76" s="676">
        <v>1120</v>
      </c>
      <c r="J76" s="676">
        <v>615</v>
      </c>
      <c r="K76" s="676">
        <v>505</v>
      </c>
      <c r="L76" s="696">
        <v>10.42654028436019</v>
      </c>
      <c r="M76" s="19"/>
      <c r="P76" s="1141"/>
    </row>
    <row r="77" spans="1:16" x14ac:dyDescent="0.2">
      <c r="A77" s="85">
        <v>6</v>
      </c>
      <c r="B77" s="86" t="s">
        <v>11</v>
      </c>
      <c r="C77" s="840">
        <v>7220</v>
      </c>
      <c r="D77" s="676">
        <v>3590</v>
      </c>
      <c r="E77" s="841">
        <v>3630</v>
      </c>
      <c r="F77" s="676">
        <v>6710</v>
      </c>
      <c r="G77" s="676">
        <v>3345</v>
      </c>
      <c r="H77" s="841">
        <v>3365</v>
      </c>
      <c r="I77" s="676">
        <v>510</v>
      </c>
      <c r="J77" s="676">
        <v>245</v>
      </c>
      <c r="K77" s="676">
        <v>270</v>
      </c>
      <c r="L77" s="696">
        <v>7.090430688270323</v>
      </c>
      <c r="M77" s="19"/>
      <c r="P77" s="1141"/>
    </row>
    <row r="78" spans="1:16" x14ac:dyDescent="0.2">
      <c r="A78" s="85">
        <v>7</v>
      </c>
      <c r="B78" s="86" t="s">
        <v>4</v>
      </c>
      <c r="C78" s="840">
        <v>4645</v>
      </c>
      <c r="D78" s="676">
        <v>2355</v>
      </c>
      <c r="E78" s="841">
        <v>2285</v>
      </c>
      <c r="F78" s="676">
        <v>4135</v>
      </c>
      <c r="G78" s="676">
        <v>2090</v>
      </c>
      <c r="H78" s="841">
        <v>2045</v>
      </c>
      <c r="I78" s="676">
        <v>505</v>
      </c>
      <c r="J78" s="676">
        <v>265</v>
      </c>
      <c r="K78" s="676">
        <v>240</v>
      </c>
      <c r="L78" s="696">
        <v>10.919664010338144</v>
      </c>
      <c r="M78" s="19"/>
      <c r="P78" s="1141"/>
    </row>
    <row r="79" spans="1:16" x14ac:dyDescent="0.2">
      <c r="A79" s="85">
        <v>8</v>
      </c>
      <c r="B79" s="86" t="s">
        <v>5</v>
      </c>
      <c r="C79" s="840">
        <v>5305</v>
      </c>
      <c r="D79" s="676">
        <v>2695</v>
      </c>
      <c r="E79" s="841">
        <v>2610</v>
      </c>
      <c r="F79" s="676">
        <v>4390</v>
      </c>
      <c r="G79" s="676">
        <v>2185</v>
      </c>
      <c r="H79" s="841">
        <v>2200</v>
      </c>
      <c r="I79" s="676">
        <v>920</v>
      </c>
      <c r="J79" s="676">
        <v>510</v>
      </c>
      <c r="K79" s="676">
        <v>405</v>
      </c>
      <c r="L79" s="696">
        <v>17.301168488503581</v>
      </c>
      <c r="M79" s="19"/>
      <c r="P79" s="1141"/>
    </row>
    <row r="80" spans="1:16" x14ac:dyDescent="0.2">
      <c r="A80" s="85">
        <v>9</v>
      </c>
      <c r="B80" s="86" t="s">
        <v>8</v>
      </c>
      <c r="C80" s="840">
        <v>5500</v>
      </c>
      <c r="D80" s="676">
        <v>2895</v>
      </c>
      <c r="E80" s="841">
        <v>2605</v>
      </c>
      <c r="F80" s="676">
        <v>4365</v>
      </c>
      <c r="G80" s="676">
        <v>2185</v>
      </c>
      <c r="H80" s="841">
        <v>2180</v>
      </c>
      <c r="I80" s="676">
        <v>1140</v>
      </c>
      <c r="J80" s="676">
        <v>710</v>
      </c>
      <c r="K80" s="676">
        <v>425</v>
      </c>
      <c r="L80" s="696">
        <v>20.68338785896038</v>
      </c>
      <c r="M80" s="19"/>
      <c r="P80" s="1141"/>
    </row>
    <row r="81" spans="1:16" x14ac:dyDescent="0.2">
      <c r="A81" s="85">
        <v>10</v>
      </c>
      <c r="B81" s="86" t="s">
        <v>9</v>
      </c>
      <c r="C81" s="840">
        <v>9305</v>
      </c>
      <c r="D81" s="676">
        <v>4655</v>
      </c>
      <c r="E81" s="841">
        <v>4655</v>
      </c>
      <c r="F81" s="676">
        <v>8640</v>
      </c>
      <c r="G81" s="676">
        <v>4310</v>
      </c>
      <c r="H81" s="841">
        <v>4325</v>
      </c>
      <c r="I81" s="676">
        <v>670</v>
      </c>
      <c r="J81" s="676">
        <v>340</v>
      </c>
      <c r="K81" s="676">
        <v>330</v>
      </c>
      <c r="L81" s="696">
        <v>7.1881379606747604</v>
      </c>
      <c r="M81" s="19"/>
      <c r="P81" s="1141"/>
    </row>
    <row r="82" spans="1:16" x14ac:dyDescent="0.2">
      <c r="A82" s="85">
        <v>11</v>
      </c>
      <c r="B82" s="86" t="s">
        <v>93</v>
      </c>
      <c r="C82" s="840">
        <v>10320</v>
      </c>
      <c r="D82" s="676">
        <v>5200</v>
      </c>
      <c r="E82" s="841">
        <v>5120</v>
      </c>
      <c r="F82" s="676">
        <v>8400</v>
      </c>
      <c r="G82" s="676">
        <v>4210</v>
      </c>
      <c r="H82" s="841">
        <v>4190</v>
      </c>
      <c r="I82" s="676">
        <v>1920</v>
      </c>
      <c r="J82" s="676">
        <v>990</v>
      </c>
      <c r="K82" s="676">
        <v>930</v>
      </c>
      <c r="L82" s="696">
        <v>18.587072390735536</v>
      </c>
      <c r="M82" s="19"/>
      <c r="P82" s="1141"/>
    </row>
    <row r="83" spans="1:16" x14ac:dyDescent="0.2">
      <c r="A83" s="85">
        <v>12</v>
      </c>
      <c r="B83" s="86" t="s">
        <v>165</v>
      </c>
      <c r="C83" s="840">
        <v>13760</v>
      </c>
      <c r="D83" s="676">
        <v>6890</v>
      </c>
      <c r="E83" s="841">
        <v>6870</v>
      </c>
      <c r="F83" s="676">
        <v>11405</v>
      </c>
      <c r="G83" s="676">
        <v>5630</v>
      </c>
      <c r="H83" s="841">
        <v>5775</v>
      </c>
      <c r="I83" s="676">
        <v>2355</v>
      </c>
      <c r="J83" s="676">
        <v>1260</v>
      </c>
      <c r="K83" s="676">
        <v>1095</v>
      </c>
      <c r="L83" s="696">
        <v>17.102776566361388</v>
      </c>
      <c r="M83" s="19"/>
      <c r="P83" s="1141"/>
    </row>
    <row r="84" spans="1:16" ht="13.15" customHeight="1" x14ac:dyDescent="0.2">
      <c r="A84" s="85"/>
      <c r="B84" s="86"/>
      <c r="C84" s="429"/>
      <c r="D84" s="277"/>
      <c r="E84" s="277"/>
      <c r="F84" s="277"/>
      <c r="G84" s="277"/>
      <c r="H84" s="277"/>
      <c r="I84" s="277"/>
      <c r="J84" s="277"/>
      <c r="K84" s="277"/>
      <c r="L84" s="695"/>
      <c r="M84" s="19"/>
      <c r="P84" s="1141"/>
    </row>
    <row r="85" spans="1:16" ht="13.15" customHeight="1" x14ac:dyDescent="0.2">
      <c r="A85" s="70"/>
      <c r="B85" s="70" t="s">
        <v>20</v>
      </c>
      <c r="C85" s="840">
        <f>SUM(C72:C83)</f>
        <v>138230</v>
      </c>
      <c r="D85" s="676">
        <f t="shared" ref="D85:E85" si="0">SUM(D72:D83)</f>
        <v>70285</v>
      </c>
      <c r="E85" s="841">
        <f t="shared" si="0"/>
        <v>67940</v>
      </c>
      <c r="F85" s="676">
        <f>SUM(F72:F83)</f>
        <v>109635</v>
      </c>
      <c r="G85" s="676">
        <f t="shared" ref="G85:H85" si="1">SUM(G72:G83)</f>
        <v>54750</v>
      </c>
      <c r="H85" s="841">
        <f t="shared" si="1"/>
        <v>54870</v>
      </c>
      <c r="I85" s="676">
        <f>SUM(I72:I83)</f>
        <v>28605</v>
      </c>
      <c r="J85" s="676">
        <f t="shared" ref="J85:K85" si="2">SUM(J72:J83)</f>
        <v>15525</v>
      </c>
      <c r="K85" s="676">
        <f t="shared" si="2"/>
        <v>13080</v>
      </c>
      <c r="L85" s="696">
        <v>20.688707227085292</v>
      </c>
      <c r="M85" s="827"/>
      <c r="P85" s="1141"/>
    </row>
    <row r="86" spans="1:16" ht="15" x14ac:dyDescent="0.25">
      <c r="A86" s="126"/>
      <c r="B86" s="126"/>
      <c r="C86" s="127"/>
      <c r="D86" s="127"/>
      <c r="E86" s="127"/>
      <c r="F86" s="127"/>
      <c r="G86" s="127"/>
      <c r="H86" s="127"/>
      <c r="I86" s="127"/>
      <c r="J86" s="127"/>
      <c r="K86" s="127"/>
      <c r="L86" s="128"/>
      <c r="M86" s="12"/>
    </row>
    <row r="87" spans="1:16" x14ac:dyDescent="0.2">
      <c r="A87" s="65" t="s">
        <v>219</v>
      </c>
      <c r="B87" s="55"/>
      <c r="C87" s="55"/>
      <c r="D87" s="55"/>
      <c r="E87" s="55"/>
      <c r="F87" s="55"/>
      <c r="G87" s="55"/>
      <c r="H87" s="55"/>
      <c r="I87" s="55"/>
      <c r="J87" s="55"/>
      <c r="K87" s="53"/>
      <c r="L87" s="66" t="s">
        <v>220</v>
      </c>
      <c r="M87" s="12"/>
    </row>
    <row r="88" spans="1:16" x14ac:dyDescent="0.2">
      <c r="A88" s="53"/>
      <c r="B88" s="53"/>
      <c r="C88" s="53"/>
      <c r="D88" s="53"/>
      <c r="E88" s="53"/>
      <c r="F88" s="53"/>
      <c r="G88" s="53"/>
      <c r="H88" s="53"/>
      <c r="I88" s="53"/>
      <c r="J88" s="53"/>
      <c r="K88" s="53"/>
      <c r="L88" s="53"/>
    </row>
    <row r="89" spans="1:16" x14ac:dyDescent="0.2">
      <c r="A89" s="53"/>
      <c r="B89" s="53"/>
      <c r="C89" s="53"/>
      <c r="D89" s="53"/>
      <c r="E89" s="53"/>
      <c r="F89" s="53"/>
      <c r="G89" s="53"/>
      <c r="H89" s="53"/>
      <c r="I89" s="53"/>
      <c r="J89" s="53"/>
      <c r="K89" s="53"/>
      <c r="L89" s="53"/>
    </row>
    <row r="90" spans="1:16" x14ac:dyDescent="0.2">
      <c r="A90" s="53"/>
      <c r="B90" s="53"/>
      <c r="C90" s="53"/>
      <c r="D90" s="53"/>
      <c r="E90" s="53"/>
      <c r="F90" s="53"/>
      <c r="G90" s="53"/>
      <c r="H90" s="53"/>
      <c r="I90" s="53"/>
      <c r="J90" s="53"/>
      <c r="K90" s="53"/>
      <c r="L90" s="53"/>
    </row>
    <row r="91" spans="1:16" x14ac:dyDescent="0.2">
      <c r="A91" s="53"/>
      <c r="B91" s="53"/>
      <c r="C91" s="53"/>
      <c r="D91" s="53"/>
      <c r="E91" s="53"/>
      <c r="F91" s="53"/>
      <c r="G91" s="53"/>
      <c r="H91" s="53"/>
      <c r="I91" s="53"/>
      <c r="J91" s="53"/>
      <c r="K91" s="53"/>
      <c r="L91" s="53"/>
    </row>
    <row r="92" spans="1:16" x14ac:dyDescent="0.2">
      <c r="A92" s="53"/>
      <c r="B92" s="53"/>
      <c r="C92" s="53"/>
      <c r="D92" s="53"/>
      <c r="E92" s="53"/>
      <c r="F92" s="53"/>
      <c r="G92" s="53"/>
      <c r="H92" s="53"/>
      <c r="I92" s="53"/>
      <c r="J92" s="53"/>
      <c r="K92" s="53"/>
      <c r="L92" s="53"/>
    </row>
    <row r="93" spans="1:16" x14ac:dyDescent="0.2">
      <c r="A93" s="1066" t="str">
        <f>CONCATENATE("Bevölkerung nach Geschlecht und Staatsangehörigkeit am ",DAY(A1),".",MONTH(A1),".",YEAR(A1))</f>
        <v>Bevölkerung nach Geschlecht und Staatsangehörigkeit am 31.12.2020</v>
      </c>
      <c r="B93" s="53"/>
      <c r="C93" s="53"/>
      <c r="D93" s="53"/>
      <c r="E93" s="53"/>
      <c r="F93" s="53"/>
      <c r="G93" s="53"/>
      <c r="H93" s="53"/>
      <c r="I93" s="53"/>
      <c r="J93" s="53"/>
      <c r="K93" s="53"/>
      <c r="L93" s="53"/>
    </row>
    <row r="94" spans="1:16" x14ac:dyDescent="0.2">
      <c r="A94" s="53"/>
      <c r="B94" s="53"/>
      <c r="C94" s="53"/>
      <c r="D94" s="53"/>
      <c r="E94" s="53"/>
      <c r="F94" s="53"/>
      <c r="G94" s="53"/>
      <c r="H94" s="53"/>
      <c r="I94" s="53"/>
      <c r="J94" s="53"/>
      <c r="K94" s="53"/>
      <c r="L94" s="53"/>
    </row>
    <row r="95" spans="1:16" x14ac:dyDescent="0.2">
      <c r="A95" s="53"/>
      <c r="B95" s="53"/>
      <c r="C95" s="53"/>
      <c r="D95" s="53"/>
      <c r="E95" s="53"/>
      <c r="F95" s="53"/>
      <c r="G95" s="53"/>
      <c r="H95" s="53"/>
      <c r="I95" s="53"/>
      <c r="J95" s="53"/>
      <c r="K95" s="53"/>
      <c r="L95" s="53"/>
    </row>
    <row r="96" spans="1:16" x14ac:dyDescent="0.2">
      <c r="A96" s="53"/>
      <c r="B96" s="53"/>
      <c r="C96" s="53"/>
      <c r="D96" s="53"/>
      <c r="E96" s="53"/>
      <c r="F96" s="53"/>
      <c r="G96" s="53"/>
      <c r="H96" s="53"/>
      <c r="I96" s="53"/>
      <c r="J96" s="53"/>
      <c r="K96" s="53"/>
      <c r="L96" s="53"/>
    </row>
    <row r="97" spans="1:12" x14ac:dyDescent="0.2">
      <c r="A97" s="53"/>
      <c r="B97" s="53"/>
      <c r="C97" s="53"/>
      <c r="D97" s="53"/>
      <c r="E97" s="53"/>
      <c r="F97" s="53"/>
      <c r="G97" s="53"/>
      <c r="H97" s="53"/>
      <c r="I97" s="53"/>
      <c r="J97" s="53"/>
      <c r="K97" s="53"/>
      <c r="L97" s="53"/>
    </row>
    <row r="98" spans="1:12" x14ac:dyDescent="0.2">
      <c r="A98" s="53"/>
      <c r="B98" s="53"/>
      <c r="C98" s="53"/>
      <c r="D98" s="53"/>
      <c r="E98" s="53"/>
      <c r="F98" s="53"/>
      <c r="G98" s="53"/>
      <c r="H98" s="53"/>
      <c r="I98" s="53"/>
      <c r="J98" s="53"/>
      <c r="K98" s="53"/>
      <c r="L98" s="53"/>
    </row>
    <row r="99" spans="1:12" x14ac:dyDescent="0.2">
      <c r="A99" s="53"/>
      <c r="B99" s="53"/>
      <c r="C99" s="53"/>
      <c r="D99" s="53"/>
      <c r="E99" s="53"/>
      <c r="F99" s="53"/>
      <c r="G99" s="53"/>
      <c r="H99" s="53"/>
      <c r="I99" s="53"/>
      <c r="J99" s="53"/>
      <c r="K99" s="53"/>
      <c r="L99" s="53"/>
    </row>
    <row r="100" spans="1:12" x14ac:dyDescent="0.2">
      <c r="A100" s="53"/>
      <c r="B100" s="53"/>
      <c r="C100" s="53"/>
      <c r="D100" s="53"/>
      <c r="E100" s="53"/>
      <c r="F100" s="53"/>
      <c r="G100" s="53"/>
      <c r="H100" s="53"/>
      <c r="I100" s="53"/>
      <c r="J100" s="53"/>
      <c r="K100" s="53"/>
      <c r="L100" s="53"/>
    </row>
    <row r="101" spans="1:12" x14ac:dyDescent="0.2">
      <c r="A101" s="53"/>
      <c r="B101" s="53"/>
      <c r="C101" s="53"/>
      <c r="D101" s="53"/>
      <c r="E101" s="53"/>
      <c r="F101" s="53"/>
      <c r="G101" s="53"/>
      <c r="H101" s="53"/>
      <c r="I101" s="53"/>
      <c r="J101" s="53"/>
      <c r="K101" s="53"/>
      <c r="L101" s="53"/>
    </row>
    <row r="102" spans="1:12" x14ac:dyDescent="0.2">
      <c r="A102" s="53"/>
      <c r="B102" s="53"/>
      <c r="C102" s="53"/>
      <c r="D102" s="53"/>
      <c r="E102" s="53"/>
      <c r="F102" s="53"/>
      <c r="G102" s="53"/>
      <c r="H102" s="53"/>
      <c r="I102" s="53"/>
      <c r="J102" s="53"/>
      <c r="K102" s="53"/>
      <c r="L102" s="53"/>
    </row>
    <row r="103" spans="1:12" x14ac:dyDescent="0.2">
      <c r="A103" s="53"/>
      <c r="B103" s="53"/>
      <c r="C103" s="53"/>
      <c r="D103" s="53"/>
      <c r="E103" s="53"/>
      <c r="F103" s="53"/>
      <c r="G103" s="53"/>
      <c r="H103" s="53"/>
      <c r="I103" s="53"/>
      <c r="J103" s="53"/>
      <c r="K103" s="53"/>
      <c r="L103" s="53"/>
    </row>
    <row r="104" spans="1:12" x14ac:dyDescent="0.2">
      <c r="A104" s="53"/>
      <c r="B104" s="53"/>
      <c r="C104" s="53"/>
      <c r="D104" s="53"/>
      <c r="E104" s="53"/>
      <c r="F104" s="53"/>
      <c r="G104" s="53"/>
      <c r="H104" s="53"/>
      <c r="I104" s="53"/>
      <c r="J104" s="53"/>
      <c r="K104" s="53"/>
      <c r="L104" s="53"/>
    </row>
    <row r="105" spans="1:12" x14ac:dyDescent="0.2">
      <c r="A105" s="53"/>
      <c r="B105" s="53"/>
      <c r="C105" s="53"/>
      <c r="D105" s="53"/>
      <c r="E105" s="53"/>
      <c r="F105" s="53"/>
      <c r="G105" s="53"/>
      <c r="H105" s="53"/>
      <c r="I105" s="53"/>
      <c r="J105" s="53"/>
      <c r="K105" s="53"/>
      <c r="L105" s="53"/>
    </row>
    <row r="106" spans="1:12" x14ac:dyDescent="0.2">
      <c r="A106" s="53"/>
      <c r="B106" s="53"/>
      <c r="C106" s="129"/>
      <c r="D106" s="129"/>
      <c r="E106" s="129"/>
      <c r="F106" s="129"/>
      <c r="G106" s="129"/>
      <c r="H106" s="129"/>
      <c r="I106" s="129"/>
      <c r="J106" s="129"/>
      <c r="K106" s="129"/>
      <c r="L106" s="129"/>
    </row>
    <row r="107" spans="1:12" x14ac:dyDescent="0.2">
      <c r="A107" s="53"/>
      <c r="B107" s="53"/>
      <c r="C107" s="53"/>
      <c r="D107" s="53"/>
      <c r="E107" s="53"/>
      <c r="F107" s="53"/>
      <c r="G107" s="53"/>
      <c r="H107" s="53"/>
      <c r="I107" s="53"/>
      <c r="J107" s="53"/>
      <c r="K107" s="53"/>
      <c r="L107" s="66" t="s">
        <v>335</v>
      </c>
    </row>
    <row r="108" spans="1:12" x14ac:dyDescent="0.2">
      <c r="A108" s="53"/>
      <c r="B108" s="53"/>
      <c r="C108" s="53"/>
      <c r="D108" s="53"/>
      <c r="E108" s="53"/>
      <c r="F108" s="53"/>
      <c r="G108" s="53"/>
      <c r="H108" s="53"/>
      <c r="I108" s="53"/>
      <c r="J108" s="53"/>
      <c r="K108" s="53"/>
      <c r="L108" s="53"/>
    </row>
    <row r="109" spans="1:12" x14ac:dyDescent="0.2">
      <c r="A109" s="53"/>
      <c r="B109" s="53"/>
      <c r="C109" s="53"/>
      <c r="D109" s="53"/>
      <c r="E109" s="53"/>
      <c r="F109" s="53"/>
      <c r="G109" s="53"/>
      <c r="H109" s="53"/>
      <c r="I109" s="53"/>
      <c r="J109" s="53"/>
      <c r="K109" s="53"/>
      <c r="L109" s="53"/>
    </row>
    <row r="110" spans="1:12" x14ac:dyDescent="0.2">
      <c r="A110" s="53"/>
      <c r="B110" s="53"/>
      <c r="C110" s="53"/>
      <c r="D110" s="53"/>
      <c r="E110" s="53"/>
      <c r="F110" s="53"/>
      <c r="G110" s="53"/>
      <c r="H110" s="53"/>
      <c r="I110" s="53"/>
      <c r="J110" s="53"/>
      <c r="K110" s="53"/>
    </row>
    <row r="111" spans="1:12" x14ac:dyDescent="0.2">
      <c r="A111" s="53"/>
      <c r="B111" s="53"/>
      <c r="C111" s="53"/>
      <c r="D111" s="53"/>
      <c r="E111" s="53"/>
      <c r="F111" s="53"/>
      <c r="G111" s="53"/>
      <c r="H111" s="53"/>
      <c r="I111" s="53"/>
      <c r="J111" s="53"/>
      <c r="K111" s="53"/>
    </row>
    <row r="112" spans="1:12" x14ac:dyDescent="0.2">
      <c r="A112" s="53"/>
      <c r="B112" s="53"/>
      <c r="C112" s="53"/>
      <c r="D112" s="53"/>
      <c r="E112" s="53"/>
      <c r="F112" s="53"/>
      <c r="G112" s="53"/>
      <c r="H112" s="53"/>
      <c r="I112" s="53"/>
      <c r="J112" s="53"/>
      <c r="K112" s="53"/>
      <c r="L112" s="53"/>
    </row>
    <row r="113" spans="1:12" x14ac:dyDescent="0.2">
      <c r="A113" s="53"/>
      <c r="B113" s="53"/>
      <c r="C113" s="53"/>
      <c r="D113" s="53"/>
      <c r="E113" s="53"/>
      <c r="F113" s="53"/>
      <c r="G113" s="53"/>
      <c r="H113" s="53"/>
      <c r="I113" s="53"/>
      <c r="J113" s="53"/>
      <c r="K113" s="53"/>
      <c r="L113" s="53"/>
    </row>
    <row r="114" spans="1:12" x14ac:dyDescent="0.2">
      <c r="A114" s="53"/>
      <c r="B114" s="53"/>
      <c r="C114" s="53"/>
      <c r="D114" s="53"/>
      <c r="E114" s="53"/>
      <c r="F114" s="53"/>
      <c r="G114" s="53"/>
      <c r="H114" s="53"/>
      <c r="I114" s="53"/>
      <c r="J114" s="53"/>
      <c r="K114" s="53"/>
    </row>
    <row r="115" spans="1:12" x14ac:dyDescent="0.2">
      <c r="A115" s="1023"/>
      <c r="B115" s="1023"/>
      <c r="C115" s="1023"/>
      <c r="D115" s="1023"/>
      <c r="E115" s="1023"/>
      <c r="F115" s="1023"/>
      <c r="G115" s="1023"/>
      <c r="H115" s="1023"/>
      <c r="I115" s="1023"/>
      <c r="J115" s="1023"/>
      <c r="K115" s="1023"/>
      <c r="L115" s="1023"/>
    </row>
    <row r="116" spans="1:12" x14ac:dyDescent="0.2">
      <c r="A116" s="1023"/>
      <c r="B116" s="1023"/>
      <c r="C116" s="1023"/>
      <c r="D116" s="1023"/>
      <c r="E116" s="1023"/>
      <c r="F116" s="1023"/>
      <c r="G116" s="1023"/>
      <c r="H116" s="1023"/>
      <c r="I116" s="1023"/>
      <c r="J116" s="1023"/>
      <c r="K116" s="1023"/>
      <c r="L116" s="1023"/>
    </row>
    <row r="117" spans="1:12" x14ac:dyDescent="0.2">
      <c r="A117" s="1023"/>
      <c r="B117" s="1023"/>
      <c r="C117" s="1023"/>
      <c r="D117" s="1023"/>
      <c r="E117" s="1023"/>
      <c r="F117" s="1023"/>
      <c r="G117" s="1023"/>
      <c r="H117" s="1023"/>
      <c r="I117" s="1023"/>
      <c r="J117" s="1023"/>
      <c r="K117" s="1023"/>
      <c r="L117" s="1023"/>
    </row>
    <row r="118" spans="1:12" x14ac:dyDescent="0.2">
      <c r="A118" s="1023"/>
      <c r="B118" s="1023"/>
      <c r="C118" s="1023"/>
      <c r="D118" s="1023"/>
      <c r="E118" s="1023"/>
      <c r="F118" s="1023"/>
      <c r="G118" s="1023"/>
      <c r="H118" s="1023"/>
      <c r="I118" s="1023"/>
      <c r="J118" s="1023"/>
      <c r="K118" s="1023"/>
      <c r="L118" s="1023"/>
    </row>
    <row r="119" spans="1:12" x14ac:dyDescent="0.2">
      <c r="A119" s="1023"/>
      <c r="B119" s="1023"/>
      <c r="C119" s="1023"/>
      <c r="D119" s="1023"/>
      <c r="E119" s="1023"/>
      <c r="F119" s="1023"/>
      <c r="G119" s="1023"/>
      <c r="H119" s="1023"/>
      <c r="I119" s="1023"/>
      <c r="J119" s="1023"/>
      <c r="K119" s="1023"/>
      <c r="L119" s="1023"/>
    </row>
    <row r="120" spans="1:12" x14ac:dyDescent="0.2">
      <c r="A120" s="1023"/>
      <c r="B120" s="1023"/>
      <c r="C120" s="1023"/>
      <c r="D120" s="1023"/>
      <c r="E120" s="1023"/>
      <c r="F120" s="1023"/>
      <c r="G120" s="1023"/>
      <c r="H120" s="1023"/>
      <c r="I120" s="1023"/>
      <c r="J120" s="1023"/>
      <c r="K120" s="1023"/>
      <c r="L120" s="1023"/>
    </row>
    <row r="121" spans="1:12" x14ac:dyDescent="0.2">
      <c r="A121" s="1023"/>
      <c r="B121" s="1023"/>
      <c r="C121" s="1023"/>
      <c r="D121" s="1023"/>
      <c r="E121" s="1023"/>
      <c r="F121" s="1023"/>
      <c r="G121" s="1023"/>
      <c r="H121" s="1023"/>
      <c r="I121" s="1023"/>
      <c r="J121" s="1023"/>
      <c r="K121" s="1023"/>
      <c r="L121" s="1023"/>
    </row>
    <row r="122" spans="1:12" x14ac:dyDescent="0.2">
      <c r="A122" s="1023"/>
      <c r="B122" s="1023"/>
      <c r="C122" s="1023"/>
      <c r="D122" s="1023"/>
      <c r="E122" s="1023"/>
      <c r="F122" s="1023"/>
      <c r="G122" s="1023"/>
      <c r="H122" s="1023"/>
      <c r="I122" s="1023"/>
      <c r="J122" s="1023"/>
      <c r="K122" s="1023"/>
      <c r="L122" s="1023"/>
    </row>
  </sheetData>
  <hyperlinks>
    <hyperlink ref="L1" location="INHALT!A1" display="zum Inhaltsverzeichnis" xr:uid="{CABEBA6A-FC8E-42FC-98C1-B4B8392035A6}"/>
  </hyperlinks>
  <printOptions horizontalCentered="1" verticalCentered="1"/>
  <pageMargins left="0.23622047244094491" right="0.23622047244094491" top="0.24" bottom="0.43307086614173229" header="0.16" footer="0.15748031496062992"/>
  <pageSetup paperSize="9" scale="92" firstPageNumber="8" fitToWidth="0" orientation="landscape" useFirstPageNumber="1" r:id="rId1"/>
  <headerFooter scaleWithDoc="0">
    <oddFooter>Seite &amp;P</oddFooter>
  </headerFooter>
  <rowBreaks count="2" manualBreakCount="2">
    <brk id="41" max="16383" man="1"/>
    <brk id="7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Q139"/>
  <sheetViews>
    <sheetView zoomScale="115" zoomScaleNormal="115" zoomScaleSheetLayoutView="100" workbookViewId="0">
      <pane xSplit="2" ySplit="6" topLeftCell="C7" activePane="bottomRight" state="frozen"/>
      <selection activeCell="A80" sqref="A80:XFD80"/>
      <selection pane="topRight" activeCell="A80" sqref="A80:XFD80"/>
      <selection pane="bottomLeft" activeCell="A80" sqref="A80:XFD80"/>
      <selection pane="bottomRight"/>
    </sheetView>
  </sheetViews>
  <sheetFormatPr baseColWidth="10" defaultRowHeight="12.75" x14ac:dyDescent="0.2"/>
  <cols>
    <col min="1" max="1" width="5.7109375" customWidth="1"/>
    <col min="2" max="2" width="21.42578125" customWidth="1"/>
    <col min="3" max="13" width="7.140625" customWidth="1"/>
    <col min="14" max="14" width="6.28515625" customWidth="1"/>
    <col min="15" max="15" width="11.5703125" customWidth="1"/>
  </cols>
  <sheetData>
    <row r="1" spans="1:17" x14ac:dyDescent="0.2">
      <c r="A1" s="1055">
        <v>44196</v>
      </c>
      <c r="B1" s="53"/>
      <c r="C1" s="53"/>
      <c r="D1" s="53"/>
      <c r="E1" s="53"/>
      <c r="F1" s="53"/>
      <c r="G1" s="53"/>
      <c r="H1" s="53"/>
      <c r="I1" s="53"/>
      <c r="J1" s="53"/>
      <c r="K1" s="53"/>
      <c r="L1" s="53"/>
      <c r="M1" s="53"/>
      <c r="N1" s="1070" t="str">
        <f>HYPERLINK("[Kleinräumige Statistik Daten Prototyp.xlsx]INHALT!A1","zum Inhaltsverzeichnis")</f>
        <v>zum Inhaltsverzeichnis</v>
      </c>
    </row>
    <row r="2" spans="1:17" ht="15.75" x14ac:dyDescent="0.25">
      <c r="A2" s="54" t="s">
        <v>483</v>
      </c>
      <c r="B2" s="55"/>
      <c r="C2" s="55"/>
      <c r="D2" s="55"/>
      <c r="E2" s="55"/>
      <c r="F2" s="55"/>
      <c r="G2" s="55"/>
      <c r="H2" s="55"/>
      <c r="I2" s="55"/>
      <c r="J2" s="55"/>
      <c r="K2" s="55"/>
      <c r="L2" s="55"/>
      <c r="M2" s="55"/>
      <c r="N2" s="53"/>
    </row>
    <row r="3" spans="1:17" x14ac:dyDescent="0.2">
      <c r="A3" s="56" t="s">
        <v>199</v>
      </c>
      <c r="B3" s="55"/>
      <c r="C3" s="55"/>
      <c r="D3" s="55"/>
      <c r="E3" s="73"/>
      <c r="F3" s="73"/>
      <c r="G3" s="73"/>
      <c r="H3" s="73"/>
      <c r="I3" s="73"/>
      <c r="J3" s="73"/>
      <c r="K3" s="73"/>
      <c r="L3" s="73"/>
      <c r="M3" s="73"/>
      <c r="N3" s="53"/>
    </row>
    <row r="4" spans="1:17" x14ac:dyDescent="0.2">
      <c r="A4" s="53"/>
      <c r="B4" s="53"/>
      <c r="C4" s="53"/>
      <c r="D4" s="53"/>
      <c r="E4" s="53"/>
      <c r="F4" s="53"/>
      <c r="G4" s="53"/>
      <c r="H4" s="53"/>
      <c r="I4" s="53"/>
      <c r="J4" s="53"/>
      <c r="K4" s="53"/>
      <c r="L4" s="53"/>
      <c r="M4" s="53"/>
      <c r="N4" s="66" t="s">
        <v>509</v>
      </c>
    </row>
    <row r="5" spans="1:17" s="11" customFormat="1" ht="36" customHeight="1" x14ac:dyDescent="0.2">
      <c r="A5" s="137" t="s">
        <v>100</v>
      </c>
      <c r="B5" s="137" t="s">
        <v>101</v>
      </c>
      <c r="C5" s="137">
        <f t="shared" ref="C5:K5" si="0">D5-1</f>
        <v>2010</v>
      </c>
      <c r="D5" s="137">
        <f t="shared" si="0"/>
        <v>2011</v>
      </c>
      <c r="E5" s="137">
        <f t="shared" si="0"/>
        <v>2012</v>
      </c>
      <c r="F5" s="137">
        <f t="shared" si="0"/>
        <v>2013</v>
      </c>
      <c r="G5" s="137">
        <f t="shared" si="0"/>
        <v>2014</v>
      </c>
      <c r="H5" s="137">
        <f t="shared" si="0"/>
        <v>2015</v>
      </c>
      <c r="I5" s="137">
        <f t="shared" si="0"/>
        <v>2016</v>
      </c>
      <c r="J5" s="137">
        <f t="shared" si="0"/>
        <v>2017</v>
      </c>
      <c r="K5" s="137">
        <f t="shared" si="0"/>
        <v>2018</v>
      </c>
      <c r="L5" s="137">
        <f>M5-1</f>
        <v>2019</v>
      </c>
      <c r="M5" s="137">
        <f>YEAR(A1)</f>
        <v>2020</v>
      </c>
      <c r="N5" s="802" t="s">
        <v>100</v>
      </c>
      <c r="O5" s="136"/>
    </row>
    <row r="6" spans="1:17" s="11" customFormat="1" ht="13.15" customHeight="1" x14ac:dyDescent="0.2">
      <c r="A6" s="137"/>
      <c r="B6" s="137"/>
      <c r="C6" s="803" t="s">
        <v>224</v>
      </c>
      <c r="D6" s="803" t="s">
        <v>224</v>
      </c>
      <c r="E6" s="803" t="s">
        <v>224</v>
      </c>
      <c r="F6" s="803" t="s">
        <v>224</v>
      </c>
      <c r="G6" s="803" t="s">
        <v>224</v>
      </c>
      <c r="H6" s="803" t="s">
        <v>224</v>
      </c>
      <c r="I6" s="803" t="s">
        <v>224</v>
      </c>
      <c r="J6" s="803" t="s">
        <v>224</v>
      </c>
      <c r="K6" s="803" t="s">
        <v>224</v>
      </c>
      <c r="L6" s="803" t="s">
        <v>224</v>
      </c>
      <c r="M6" s="803" t="s">
        <v>224</v>
      </c>
      <c r="N6" s="300"/>
      <c r="O6" s="136"/>
    </row>
    <row r="7" spans="1:17" s="11" customFormat="1" x14ac:dyDescent="0.2">
      <c r="A7" s="74"/>
      <c r="B7" s="74"/>
      <c r="C7" s="75"/>
      <c r="D7" s="75"/>
      <c r="E7" s="75"/>
      <c r="F7" s="75"/>
      <c r="G7" s="75"/>
      <c r="H7" s="75"/>
      <c r="I7" s="75"/>
      <c r="J7" s="75"/>
      <c r="K7" s="75"/>
      <c r="L7" s="75"/>
      <c r="M7" s="75"/>
      <c r="N7" s="74"/>
    </row>
    <row r="8" spans="1:17" s="4" customFormat="1" ht="13.15" customHeight="1" x14ac:dyDescent="0.2">
      <c r="A8" s="60">
        <v>10</v>
      </c>
      <c r="B8" s="61" t="s">
        <v>37</v>
      </c>
      <c r="C8" s="677">
        <v>515</v>
      </c>
      <c r="D8" s="677">
        <v>515</v>
      </c>
      <c r="E8" s="677">
        <v>525</v>
      </c>
      <c r="F8" s="677">
        <v>515</v>
      </c>
      <c r="G8" s="677">
        <v>520</v>
      </c>
      <c r="H8" s="677">
        <v>535</v>
      </c>
      <c r="I8" s="677">
        <v>530</v>
      </c>
      <c r="J8" s="677">
        <v>525</v>
      </c>
      <c r="K8" s="677">
        <v>535</v>
      </c>
      <c r="L8" s="677">
        <v>545</v>
      </c>
      <c r="M8" s="677">
        <v>535</v>
      </c>
      <c r="N8" s="139">
        <v>10</v>
      </c>
      <c r="O8" s="19"/>
      <c r="P8" s="828"/>
      <c r="Q8" s="828"/>
    </row>
    <row r="9" spans="1:17" s="4" customFormat="1" ht="13.15" customHeight="1" x14ac:dyDescent="0.2">
      <c r="A9" s="60">
        <v>11</v>
      </c>
      <c r="B9" s="61" t="s">
        <v>38</v>
      </c>
      <c r="C9" s="677">
        <v>1165</v>
      </c>
      <c r="D9" s="677">
        <v>1165</v>
      </c>
      <c r="E9" s="677">
        <v>1200</v>
      </c>
      <c r="F9" s="677">
        <v>1225</v>
      </c>
      <c r="G9" s="677">
        <v>1275</v>
      </c>
      <c r="H9" s="677">
        <v>1245</v>
      </c>
      <c r="I9" s="677">
        <v>1235</v>
      </c>
      <c r="J9" s="677">
        <v>1230</v>
      </c>
      <c r="K9" s="677">
        <v>1205</v>
      </c>
      <c r="L9" s="677">
        <v>1165</v>
      </c>
      <c r="M9" s="677">
        <v>1135</v>
      </c>
      <c r="N9" s="139">
        <v>11</v>
      </c>
      <c r="O9" s="19"/>
      <c r="P9" s="828"/>
      <c r="Q9" s="828"/>
    </row>
    <row r="10" spans="1:17" s="4" customFormat="1" ht="13.15" customHeight="1" x14ac:dyDescent="0.2">
      <c r="A10" s="60">
        <v>12</v>
      </c>
      <c r="B10" s="61" t="s">
        <v>90</v>
      </c>
      <c r="C10" s="677">
        <v>1795</v>
      </c>
      <c r="D10" s="677">
        <v>1850</v>
      </c>
      <c r="E10" s="677">
        <v>1900</v>
      </c>
      <c r="F10" s="677">
        <v>1760</v>
      </c>
      <c r="G10" s="677">
        <v>1880</v>
      </c>
      <c r="H10" s="677">
        <v>1975</v>
      </c>
      <c r="I10" s="677">
        <v>2140</v>
      </c>
      <c r="J10" s="677">
        <v>2275</v>
      </c>
      <c r="K10" s="677">
        <v>2360</v>
      </c>
      <c r="L10" s="677">
        <v>2385</v>
      </c>
      <c r="M10" s="677">
        <v>2400</v>
      </c>
      <c r="N10" s="139">
        <v>12</v>
      </c>
      <c r="O10" s="19"/>
      <c r="P10" s="828"/>
      <c r="Q10" s="828"/>
    </row>
    <row r="11" spans="1:17" s="4" customFormat="1" ht="13.15" customHeight="1" x14ac:dyDescent="0.2">
      <c r="A11" s="60">
        <v>13</v>
      </c>
      <c r="B11" s="61" t="s">
        <v>39</v>
      </c>
      <c r="C11" s="677">
        <v>305</v>
      </c>
      <c r="D11" s="677">
        <v>315</v>
      </c>
      <c r="E11" s="677">
        <v>340</v>
      </c>
      <c r="F11" s="677">
        <v>375</v>
      </c>
      <c r="G11" s="677">
        <v>350</v>
      </c>
      <c r="H11" s="677">
        <v>355</v>
      </c>
      <c r="I11" s="677">
        <v>355</v>
      </c>
      <c r="J11" s="677">
        <v>350</v>
      </c>
      <c r="K11" s="677">
        <v>375</v>
      </c>
      <c r="L11" s="677">
        <v>385</v>
      </c>
      <c r="M11" s="677">
        <v>380</v>
      </c>
      <c r="N11" s="139">
        <v>13</v>
      </c>
      <c r="O11" s="19"/>
      <c r="P11" s="828"/>
      <c r="Q11" s="828"/>
    </row>
    <row r="12" spans="1:17" s="4" customFormat="1" ht="13.15" customHeight="1" x14ac:dyDescent="0.2">
      <c r="A12" s="60">
        <v>14</v>
      </c>
      <c r="B12" s="61" t="s">
        <v>40</v>
      </c>
      <c r="C12" s="677">
        <v>2315</v>
      </c>
      <c r="D12" s="677">
        <v>2435</v>
      </c>
      <c r="E12" s="677">
        <v>2445</v>
      </c>
      <c r="F12" s="677">
        <v>2480</v>
      </c>
      <c r="G12" s="677">
        <v>2475</v>
      </c>
      <c r="H12" s="677">
        <v>2560</v>
      </c>
      <c r="I12" s="677">
        <v>2575</v>
      </c>
      <c r="J12" s="677">
        <v>2605</v>
      </c>
      <c r="K12" s="677">
        <v>2585</v>
      </c>
      <c r="L12" s="677">
        <v>2675</v>
      </c>
      <c r="M12" s="677">
        <v>2595</v>
      </c>
      <c r="N12" s="139">
        <v>14</v>
      </c>
      <c r="O12" s="19"/>
      <c r="P12" s="828"/>
      <c r="Q12" s="828"/>
    </row>
    <row r="13" spans="1:17" s="4" customFormat="1" ht="13.15" customHeight="1" x14ac:dyDescent="0.2">
      <c r="A13" s="60">
        <v>15</v>
      </c>
      <c r="B13" s="61" t="s">
        <v>41</v>
      </c>
      <c r="C13" s="677">
        <v>1095</v>
      </c>
      <c r="D13" s="677">
        <v>1120</v>
      </c>
      <c r="E13" s="677">
        <v>1145</v>
      </c>
      <c r="F13" s="677">
        <v>1145</v>
      </c>
      <c r="G13" s="677">
        <v>1155</v>
      </c>
      <c r="H13" s="677">
        <v>1205</v>
      </c>
      <c r="I13" s="677">
        <v>1230</v>
      </c>
      <c r="J13" s="677">
        <v>1185</v>
      </c>
      <c r="K13" s="677">
        <v>1160</v>
      </c>
      <c r="L13" s="677">
        <v>1135</v>
      </c>
      <c r="M13" s="677">
        <v>1130</v>
      </c>
      <c r="N13" s="139">
        <v>15</v>
      </c>
      <c r="O13" s="19"/>
      <c r="P13" s="828"/>
      <c r="Q13" s="828"/>
    </row>
    <row r="14" spans="1:17" s="4" customFormat="1" ht="13.15" customHeight="1" x14ac:dyDescent="0.2">
      <c r="A14" s="60">
        <v>16</v>
      </c>
      <c r="B14" s="61" t="s">
        <v>99</v>
      </c>
      <c r="C14" s="677">
        <v>2705</v>
      </c>
      <c r="D14" s="677">
        <v>2660</v>
      </c>
      <c r="E14" s="677">
        <v>2675</v>
      </c>
      <c r="F14" s="677">
        <v>2725</v>
      </c>
      <c r="G14" s="677">
        <v>2730</v>
      </c>
      <c r="H14" s="677">
        <v>2725</v>
      </c>
      <c r="I14" s="677">
        <v>2745</v>
      </c>
      <c r="J14" s="677">
        <v>2755</v>
      </c>
      <c r="K14" s="677">
        <v>2790</v>
      </c>
      <c r="L14" s="677">
        <v>2820</v>
      </c>
      <c r="M14" s="677">
        <v>2825</v>
      </c>
      <c r="N14" s="139">
        <v>16</v>
      </c>
      <c r="O14" s="19"/>
      <c r="P14" s="828"/>
      <c r="Q14" s="828"/>
    </row>
    <row r="15" spans="1:17" s="4" customFormat="1" ht="13.15" customHeight="1" x14ac:dyDescent="0.2">
      <c r="A15" s="60">
        <v>17</v>
      </c>
      <c r="B15" s="61" t="s">
        <v>42</v>
      </c>
      <c r="C15" s="677">
        <v>3655</v>
      </c>
      <c r="D15" s="677">
        <v>3650</v>
      </c>
      <c r="E15" s="677">
        <v>3715</v>
      </c>
      <c r="F15" s="677">
        <v>3730</v>
      </c>
      <c r="G15" s="677">
        <v>3765</v>
      </c>
      <c r="H15" s="677">
        <v>3730</v>
      </c>
      <c r="I15" s="677">
        <v>3750</v>
      </c>
      <c r="J15" s="677">
        <v>3775</v>
      </c>
      <c r="K15" s="677">
        <v>3780</v>
      </c>
      <c r="L15" s="677">
        <v>3765</v>
      </c>
      <c r="M15" s="677">
        <v>3695</v>
      </c>
      <c r="N15" s="139">
        <v>17</v>
      </c>
      <c r="O15" s="19"/>
      <c r="P15" s="828"/>
      <c r="Q15" s="828"/>
    </row>
    <row r="16" spans="1:17" s="4" customFormat="1" ht="13.15" customHeight="1" x14ac:dyDescent="0.2">
      <c r="A16" s="60">
        <v>21</v>
      </c>
      <c r="B16" s="61" t="s">
        <v>43</v>
      </c>
      <c r="C16" s="677">
        <v>1475</v>
      </c>
      <c r="D16" s="677">
        <v>1475</v>
      </c>
      <c r="E16" s="677">
        <v>1505</v>
      </c>
      <c r="F16" s="677">
        <v>1515</v>
      </c>
      <c r="G16" s="677">
        <v>1570</v>
      </c>
      <c r="H16" s="677">
        <v>1610</v>
      </c>
      <c r="I16" s="677">
        <v>1555</v>
      </c>
      <c r="J16" s="677">
        <v>1615</v>
      </c>
      <c r="K16" s="677">
        <v>1685</v>
      </c>
      <c r="L16" s="677">
        <v>1730</v>
      </c>
      <c r="M16" s="677">
        <v>1690</v>
      </c>
      <c r="N16" s="139">
        <v>21</v>
      </c>
      <c r="O16" s="19"/>
      <c r="P16" s="828"/>
      <c r="Q16" s="828"/>
    </row>
    <row r="17" spans="1:17" s="4" customFormat="1" ht="13.15" customHeight="1" x14ac:dyDescent="0.2">
      <c r="A17" s="60">
        <v>22</v>
      </c>
      <c r="B17" s="61" t="s">
        <v>44</v>
      </c>
      <c r="C17" s="677">
        <v>1565</v>
      </c>
      <c r="D17" s="677">
        <v>1540</v>
      </c>
      <c r="E17" s="677">
        <v>1570</v>
      </c>
      <c r="F17" s="677">
        <v>1570</v>
      </c>
      <c r="G17" s="677">
        <v>1600</v>
      </c>
      <c r="H17" s="677">
        <v>1565</v>
      </c>
      <c r="I17" s="677">
        <v>1555</v>
      </c>
      <c r="J17" s="677">
        <v>1570</v>
      </c>
      <c r="K17" s="677">
        <v>1665</v>
      </c>
      <c r="L17" s="677">
        <v>1685</v>
      </c>
      <c r="M17" s="677">
        <v>1660</v>
      </c>
      <c r="N17" s="139">
        <v>22</v>
      </c>
      <c r="O17" s="19"/>
      <c r="P17" s="828"/>
      <c r="Q17" s="828"/>
    </row>
    <row r="18" spans="1:17" s="4" customFormat="1" ht="13.15" customHeight="1" x14ac:dyDescent="0.2">
      <c r="A18" s="60">
        <v>23</v>
      </c>
      <c r="B18" s="61" t="s">
        <v>45</v>
      </c>
      <c r="C18" s="677">
        <v>3300</v>
      </c>
      <c r="D18" s="677">
        <v>3305</v>
      </c>
      <c r="E18" s="677">
        <v>3360</v>
      </c>
      <c r="F18" s="677">
        <v>3375</v>
      </c>
      <c r="G18" s="677">
        <v>3390</v>
      </c>
      <c r="H18" s="677">
        <v>3395</v>
      </c>
      <c r="I18" s="677">
        <v>3530</v>
      </c>
      <c r="J18" s="677">
        <v>3535</v>
      </c>
      <c r="K18" s="677">
        <v>3580</v>
      </c>
      <c r="L18" s="677">
        <v>3515</v>
      </c>
      <c r="M18" s="677">
        <v>3275</v>
      </c>
      <c r="N18" s="139">
        <v>23</v>
      </c>
      <c r="O18" s="19"/>
      <c r="P18" s="828"/>
      <c r="Q18" s="828"/>
    </row>
    <row r="19" spans="1:17" s="4" customFormat="1" ht="13.15" customHeight="1" x14ac:dyDescent="0.2">
      <c r="A19" s="60">
        <v>24</v>
      </c>
      <c r="B19" s="61" t="s">
        <v>46</v>
      </c>
      <c r="C19" s="677">
        <v>6740</v>
      </c>
      <c r="D19" s="677">
        <v>6690</v>
      </c>
      <c r="E19" s="677">
        <v>6725</v>
      </c>
      <c r="F19" s="677">
        <v>6740</v>
      </c>
      <c r="G19" s="677">
        <v>6765</v>
      </c>
      <c r="H19" s="677">
        <v>6885</v>
      </c>
      <c r="I19" s="677">
        <v>6750</v>
      </c>
      <c r="J19" s="677">
        <v>6755</v>
      </c>
      <c r="K19" s="677">
        <v>6650</v>
      </c>
      <c r="L19" s="677">
        <v>6635</v>
      </c>
      <c r="M19" s="677">
        <v>6455</v>
      </c>
      <c r="N19" s="139">
        <v>24</v>
      </c>
      <c r="O19" s="19"/>
      <c r="P19" s="828"/>
      <c r="Q19" s="828"/>
    </row>
    <row r="20" spans="1:17" s="4" customFormat="1" ht="13.15" customHeight="1" x14ac:dyDescent="0.2">
      <c r="A20" s="60">
        <v>25</v>
      </c>
      <c r="B20" s="61" t="s">
        <v>180</v>
      </c>
      <c r="C20" s="677">
        <v>2045</v>
      </c>
      <c r="D20" s="677">
        <v>2015</v>
      </c>
      <c r="E20" s="677">
        <v>2080</v>
      </c>
      <c r="F20" s="677">
        <v>2065</v>
      </c>
      <c r="G20" s="677">
        <v>2045</v>
      </c>
      <c r="H20" s="677">
        <v>2050</v>
      </c>
      <c r="I20" s="677">
        <v>2045</v>
      </c>
      <c r="J20" s="677">
        <v>2005</v>
      </c>
      <c r="K20" s="677">
        <v>1940</v>
      </c>
      <c r="L20" s="677">
        <v>1935</v>
      </c>
      <c r="M20" s="677">
        <v>1865</v>
      </c>
      <c r="N20" s="139">
        <v>25</v>
      </c>
      <c r="O20" s="19"/>
      <c r="P20" s="828"/>
      <c r="Q20" s="828"/>
    </row>
    <row r="21" spans="1:17" s="4" customFormat="1" ht="13.15" customHeight="1" x14ac:dyDescent="0.2">
      <c r="A21" s="60">
        <v>26</v>
      </c>
      <c r="B21" s="61" t="s">
        <v>164</v>
      </c>
      <c r="C21" s="677">
        <v>2680</v>
      </c>
      <c r="D21" s="677">
        <v>2655</v>
      </c>
      <c r="E21" s="677">
        <v>2680</v>
      </c>
      <c r="F21" s="677">
        <v>2650</v>
      </c>
      <c r="G21" s="677">
        <v>2665</v>
      </c>
      <c r="H21" s="677">
        <v>2665</v>
      </c>
      <c r="I21" s="677">
        <v>2635</v>
      </c>
      <c r="J21" s="677">
        <v>2560</v>
      </c>
      <c r="K21" s="677">
        <v>2550</v>
      </c>
      <c r="L21" s="677">
        <v>2565</v>
      </c>
      <c r="M21" s="677">
        <v>2620</v>
      </c>
      <c r="N21" s="139">
        <v>26</v>
      </c>
      <c r="O21" s="19"/>
      <c r="P21" s="828"/>
      <c r="Q21" s="828"/>
    </row>
    <row r="22" spans="1:17" s="4" customFormat="1" ht="13.15" customHeight="1" x14ac:dyDescent="0.2">
      <c r="A22" s="60">
        <v>31</v>
      </c>
      <c r="B22" s="61" t="s">
        <v>47</v>
      </c>
      <c r="C22" s="677">
        <v>3315</v>
      </c>
      <c r="D22" s="677">
        <v>3360</v>
      </c>
      <c r="E22" s="677">
        <v>3355</v>
      </c>
      <c r="F22" s="677">
        <v>3490</v>
      </c>
      <c r="G22" s="677">
        <v>3650</v>
      </c>
      <c r="H22" s="677">
        <v>3770</v>
      </c>
      <c r="I22" s="677">
        <v>3705</v>
      </c>
      <c r="J22" s="677">
        <v>3695</v>
      </c>
      <c r="K22" s="677">
        <v>3745</v>
      </c>
      <c r="L22" s="677">
        <v>3805</v>
      </c>
      <c r="M22" s="677">
        <v>3830</v>
      </c>
      <c r="N22" s="139">
        <v>31</v>
      </c>
      <c r="O22" s="19"/>
      <c r="P22" s="828"/>
      <c r="Q22" s="828"/>
    </row>
    <row r="23" spans="1:17" s="4" customFormat="1" ht="13.15" customHeight="1" x14ac:dyDescent="0.2">
      <c r="A23" s="60">
        <v>32</v>
      </c>
      <c r="B23" s="61" t="s">
        <v>48</v>
      </c>
      <c r="C23" s="677">
        <v>5065</v>
      </c>
      <c r="D23" s="677">
        <v>5120</v>
      </c>
      <c r="E23" s="677">
        <v>5215</v>
      </c>
      <c r="F23" s="677">
        <v>5290</v>
      </c>
      <c r="G23" s="677">
        <v>5460</v>
      </c>
      <c r="H23" s="677">
        <v>5510</v>
      </c>
      <c r="I23" s="677">
        <v>5590</v>
      </c>
      <c r="J23" s="677">
        <v>5655</v>
      </c>
      <c r="K23" s="677">
        <v>5595</v>
      </c>
      <c r="L23" s="677">
        <v>5865</v>
      </c>
      <c r="M23" s="677">
        <v>5820</v>
      </c>
      <c r="N23" s="139">
        <v>32</v>
      </c>
      <c r="O23" s="19"/>
      <c r="P23" s="828"/>
      <c r="Q23" s="828"/>
    </row>
    <row r="24" spans="1:17" s="4" customFormat="1" ht="13.15" customHeight="1" x14ac:dyDescent="0.2">
      <c r="A24" s="60">
        <v>33</v>
      </c>
      <c r="B24" s="61" t="s">
        <v>181</v>
      </c>
      <c r="C24" s="677">
        <v>75</v>
      </c>
      <c r="D24" s="677">
        <v>115</v>
      </c>
      <c r="E24" s="677">
        <v>135</v>
      </c>
      <c r="F24" s="677">
        <v>150</v>
      </c>
      <c r="G24" s="677">
        <v>105</v>
      </c>
      <c r="H24" s="677">
        <v>170</v>
      </c>
      <c r="I24" s="677">
        <v>95</v>
      </c>
      <c r="J24" s="677">
        <v>115</v>
      </c>
      <c r="K24" s="677">
        <v>120</v>
      </c>
      <c r="L24" s="677">
        <v>90</v>
      </c>
      <c r="M24" s="677">
        <v>80</v>
      </c>
      <c r="N24" s="139">
        <v>33</v>
      </c>
      <c r="O24" s="19"/>
      <c r="P24" s="828"/>
      <c r="Q24" s="828"/>
    </row>
    <row r="25" spans="1:17" s="4" customFormat="1" ht="13.15" customHeight="1" x14ac:dyDescent="0.2">
      <c r="A25" s="60">
        <v>34</v>
      </c>
      <c r="B25" s="61" t="s">
        <v>49</v>
      </c>
      <c r="C25" s="677">
        <v>4240</v>
      </c>
      <c r="D25" s="677">
        <v>4235</v>
      </c>
      <c r="E25" s="677">
        <v>4255</v>
      </c>
      <c r="F25" s="677">
        <v>4255</v>
      </c>
      <c r="G25" s="677">
        <v>4315</v>
      </c>
      <c r="H25" s="677">
        <v>4315</v>
      </c>
      <c r="I25" s="677">
        <v>4255</v>
      </c>
      <c r="J25" s="677">
        <v>4220</v>
      </c>
      <c r="K25" s="677">
        <v>4265</v>
      </c>
      <c r="L25" s="677">
        <v>4340</v>
      </c>
      <c r="M25" s="677">
        <v>4405</v>
      </c>
      <c r="N25" s="139">
        <v>34</v>
      </c>
      <c r="O25" s="19"/>
      <c r="P25" s="828"/>
      <c r="Q25" s="828"/>
    </row>
    <row r="26" spans="1:17" s="4" customFormat="1" ht="13.15" customHeight="1" x14ac:dyDescent="0.2">
      <c r="A26" s="60">
        <v>35</v>
      </c>
      <c r="B26" s="61" t="s">
        <v>231</v>
      </c>
      <c r="C26" s="677">
        <v>2475</v>
      </c>
      <c r="D26" s="677">
        <v>2555</v>
      </c>
      <c r="E26" s="677">
        <v>2690</v>
      </c>
      <c r="F26" s="677">
        <v>2670</v>
      </c>
      <c r="G26" s="677">
        <v>2740</v>
      </c>
      <c r="H26" s="677">
        <v>2735</v>
      </c>
      <c r="I26" s="677">
        <v>2755</v>
      </c>
      <c r="J26" s="677">
        <v>2780</v>
      </c>
      <c r="K26" s="677">
        <v>2865</v>
      </c>
      <c r="L26" s="677">
        <v>2825</v>
      </c>
      <c r="M26" s="677">
        <v>2835</v>
      </c>
      <c r="N26" s="139">
        <v>35</v>
      </c>
      <c r="O26" s="19"/>
      <c r="P26" s="828"/>
      <c r="Q26" s="828"/>
    </row>
    <row r="27" spans="1:17" s="4" customFormat="1" ht="13.15" customHeight="1" x14ac:dyDescent="0.2">
      <c r="A27" s="60">
        <v>36</v>
      </c>
      <c r="B27" s="61" t="s">
        <v>50</v>
      </c>
      <c r="C27" s="677">
        <v>3535</v>
      </c>
      <c r="D27" s="677">
        <v>3600</v>
      </c>
      <c r="E27" s="677">
        <v>3705</v>
      </c>
      <c r="F27" s="677">
        <v>3710</v>
      </c>
      <c r="G27" s="677">
        <v>3890</v>
      </c>
      <c r="H27" s="677">
        <v>3945</v>
      </c>
      <c r="I27" s="677">
        <v>3935</v>
      </c>
      <c r="J27" s="677">
        <v>3905</v>
      </c>
      <c r="K27" s="677">
        <v>3985</v>
      </c>
      <c r="L27" s="677">
        <v>3955</v>
      </c>
      <c r="M27" s="677">
        <v>3870</v>
      </c>
      <c r="N27" s="139">
        <v>36</v>
      </c>
      <c r="O27" s="19"/>
      <c r="P27" s="828"/>
      <c r="Q27" s="828"/>
    </row>
    <row r="28" spans="1:17" s="4" customFormat="1" ht="13.15" customHeight="1" x14ac:dyDescent="0.2">
      <c r="A28" s="60">
        <v>41</v>
      </c>
      <c r="B28" s="61" t="s">
        <v>51</v>
      </c>
      <c r="C28" s="677">
        <v>2970</v>
      </c>
      <c r="D28" s="677">
        <v>3015</v>
      </c>
      <c r="E28" s="677">
        <v>2990</v>
      </c>
      <c r="F28" s="677">
        <v>3055</v>
      </c>
      <c r="G28" s="677">
        <v>3070</v>
      </c>
      <c r="H28" s="677">
        <v>3065</v>
      </c>
      <c r="I28" s="677">
        <v>3065</v>
      </c>
      <c r="J28" s="677">
        <v>3075</v>
      </c>
      <c r="K28" s="677">
        <v>3030</v>
      </c>
      <c r="L28" s="677">
        <v>3045</v>
      </c>
      <c r="M28" s="677">
        <v>3175</v>
      </c>
      <c r="N28" s="139">
        <v>41</v>
      </c>
      <c r="O28" s="19"/>
      <c r="P28" s="828"/>
      <c r="Q28" s="828"/>
    </row>
    <row r="29" spans="1:17" s="4" customFormat="1" ht="13.15" customHeight="1" x14ac:dyDescent="0.2">
      <c r="A29" s="60">
        <v>42</v>
      </c>
      <c r="B29" s="61" t="s">
        <v>52</v>
      </c>
      <c r="C29" s="677">
        <v>3150</v>
      </c>
      <c r="D29" s="677">
        <v>3135</v>
      </c>
      <c r="E29" s="677">
        <v>3135</v>
      </c>
      <c r="F29" s="677">
        <v>3140</v>
      </c>
      <c r="G29" s="677">
        <v>3105</v>
      </c>
      <c r="H29" s="677">
        <v>3085</v>
      </c>
      <c r="I29" s="677">
        <v>3125</v>
      </c>
      <c r="J29" s="677">
        <v>3155</v>
      </c>
      <c r="K29" s="677">
        <v>3255</v>
      </c>
      <c r="L29" s="677">
        <v>3305</v>
      </c>
      <c r="M29" s="677">
        <v>3315</v>
      </c>
      <c r="N29" s="139">
        <v>42</v>
      </c>
      <c r="O29" s="19"/>
      <c r="P29" s="828"/>
      <c r="Q29" s="828"/>
    </row>
    <row r="30" spans="1:17" s="4" customFormat="1" ht="13.15" customHeight="1" x14ac:dyDescent="0.2">
      <c r="A30" s="60">
        <v>43</v>
      </c>
      <c r="B30" s="61" t="s">
        <v>53</v>
      </c>
      <c r="C30" s="677">
        <v>5300</v>
      </c>
      <c r="D30" s="677">
        <v>5315</v>
      </c>
      <c r="E30" s="677">
        <v>5310</v>
      </c>
      <c r="F30" s="677">
        <v>5335</v>
      </c>
      <c r="G30" s="677">
        <v>5580</v>
      </c>
      <c r="H30" s="677">
        <v>5700</v>
      </c>
      <c r="I30" s="677">
        <v>5700</v>
      </c>
      <c r="J30" s="677">
        <v>5705</v>
      </c>
      <c r="K30" s="677">
        <v>5830</v>
      </c>
      <c r="L30" s="677">
        <v>5820</v>
      </c>
      <c r="M30" s="677">
        <v>5730</v>
      </c>
      <c r="N30" s="139">
        <v>43</v>
      </c>
      <c r="O30" s="19"/>
      <c r="P30" s="828"/>
      <c r="Q30" s="828"/>
    </row>
    <row r="31" spans="1:17" s="4" customFormat="1" ht="13.15" customHeight="1" x14ac:dyDescent="0.2">
      <c r="A31" s="60">
        <v>44</v>
      </c>
      <c r="B31" s="61" t="s">
        <v>54</v>
      </c>
      <c r="C31" s="677">
        <v>2565</v>
      </c>
      <c r="D31" s="677">
        <v>2545</v>
      </c>
      <c r="E31" s="677">
        <v>2630</v>
      </c>
      <c r="F31" s="677">
        <v>2685</v>
      </c>
      <c r="G31" s="677">
        <v>2855</v>
      </c>
      <c r="H31" s="677">
        <v>3165</v>
      </c>
      <c r="I31" s="677">
        <v>3665</v>
      </c>
      <c r="J31" s="677">
        <v>3935</v>
      </c>
      <c r="K31" s="677">
        <v>4005</v>
      </c>
      <c r="L31" s="677">
        <v>4005</v>
      </c>
      <c r="M31" s="677">
        <v>4010</v>
      </c>
      <c r="N31" s="139">
        <v>44</v>
      </c>
      <c r="O31" s="19"/>
      <c r="P31" s="828"/>
      <c r="Q31" s="828"/>
    </row>
    <row r="32" spans="1:17" s="4" customFormat="1" ht="13.15" customHeight="1" x14ac:dyDescent="0.2">
      <c r="A32" s="60">
        <v>45</v>
      </c>
      <c r="B32" s="61" t="s">
        <v>55</v>
      </c>
      <c r="C32" s="677">
        <v>240</v>
      </c>
      <c r="D32" s="677">
        <v>295</v>
      </c>
      <c r="E32" s="677">
        <v>295</v>
      </c>
      <c r="F32" s="677">
        <v>345</v>
      </c>
      <c r="G32" s="677">
        <v>380</v>
      </c>
      <c r="H32" s="677">
        <v>295</v>
      </c>
      <c r="I32" s="677">
        <v>320</v>
      </c>
      <c r="J32" s="677">
        <v>300</v>
      </c>
      <c r="K32" s="677">
        <v>330</v>
      </c>
      <c r="L32" s="677">
        <v>265</v>
      </c>
      <c r="M32" s="677">
        <v>250</v>
      </c>
      <c r="N32" s="139">
        <v>45</v>
      </c>
      <c r="O32" s="19"/>
      <c r="P32" s="828"/>
      <c r="Q32" s="828"/>
    </row>
    <row r="33" spans="1:17" s="4" customFormat="1" ht="13.15" customHeight="1" x14ac:dyDescent="0.2">
      <c r="A33" s="60">
        <v>46</v>
      </c>
      <c r="B33" s="61" t="s">
        <v>56</v>
      </c>
      <c r="C33" s="677">
        <v>610</v>
      </c>
      <c r="D33" s="677">
        <v>605</v>
      </c>
      <c r="E33" s="677">
        <v>620</v>
      </c>
      <c r="F33" s="677">
        <v>645</v>
      </c>
      <c r="G33" s="677">
        <v>670</v>
      </c>
      <c r="H33" s="677">
        <v>700</v>
      </c>
      <c r="I33" s="677">
        <v>925</v>
      </c>
      <c r="J33" s="677">
        <v>955</v>
      </c>
      <c r="K33" s="677">
        <v>1140</v>
      </c>
      <c r="L33" s="677">
        <v>945</v>
      </c>
      <c r="M33" s="677">
        <v>930</v>
      </c>
      <c r="N33" s="139">
        <v>46</v>
      </c>
      <c r="O33" s="19"/>
      <c r="P33" s="828"/>
      <c r="Q33" s="828"/>
    </row>
    <row r="34" spans="1:17" s="4" customFormat="1" ht="13.15" customHeight="1" x14ac:dyDescent="0.2">
      <c r="A34" s="60">
        <v>47</v>
      </c>
      <c r="B34" s="61" t="s">
        <v>57</v>
      </c>
      <c r="C34" s="677">
        <v>575</v>
      </c>
      <c r="D34" s="677">
        <v>590</v>
      </c>
      <c r="E34" s="677">
        <v>590</v>
      </c>
      <c r="F34" s="677">
        <v>605</v>
      </c>
      <c r="G34" s="677">
        <v>665</v>
      </c>
      <c r="H34" s="677">
        <v>755</v>
      </c>
      <c r="I34" s="677">
        <v>790</v>
      </c>
      <c r="J34" s="677">
        <v>830</v>
      </c>
      <c r="K34" s="677">
        <v>855</v>
      </c>
      <c r="L34" s="677">
        <v>855</v>
      </c>
      <c r="M34" s="677">
        <v>890</v>
      </c>
      <c r="N34" s="139">
        <v>47</v>
      </c>
      <c r="O34" s="19"/>
      <c r="P34" s="828"/>
      <c r="Q34" s="828"/>
    </row>
    <row r="35" spans="1:17" s="4" customFormat="1" ht="13.15" customHeight="1" x14ac:dyDescent="0.2">
      <c r="A35" s="60">
        <v>48</v>
      </c>
      <c r="B35" s="61" t="s">
        <v>58</v>
      </c>
      <c r="C35" s="677">
        <v>25</v>
      </c>
      <c r="D35" s="677">
        <v>20</v>
      </c>
      <c r="E35" s="677">
        <v>35</v>
      </c>
      <c r="F35" s="677">
        <v>25</v>
      </c>
      <c r="G35" s="677">
        <v>20</v>
      </c>
      <c r="H35" s="677">
        <v>15</v>
      </c>
      <c r="I35" s="677">
        <v>15</v>
      </c>
      <c r="J35" s="677">
        <v>15</v>
      </c>
      <c r="K35" s="677">
        <v>15</v>
      </c>
      <c r="L35" s="677">
        <v>10</v>
      </c>
      <c r="M35" s="677">
        <v>10</v>
      </c>
      <c r="N35" s="139">
        <v>48</v>
      </c>
      <c r="O35" s="19"/>
      <c r="P35" s="828"/>
      <c r="Q35" s="828"/>
    </row>
    <row r="36" spans="1:17" s="4" customFormat="1" ht="13.15" customHeight="1" x14ac:dyDescent="0.2">
      <c r="A36" s="60">
        <v>51</v>
      </c>
      <c r="B36" s="61" t="s">
        <v>59</v>
      </c>
      <c r="C36" s="677">
        <v>2240</v>
      </c>
      <c r="D36" s="677">
        <v>2260</v>
      </c>
      <c r="E36" s="677">
        <v>2300</v>
      </c>
      <c r="F36" s="677">
        <v>2310</v>
      </c>
      <c r="G36" s="677">
        <v>2340</v>
      </c>
      <c r="H36" s="677">
        <v>2295</v>
      </c>
      <c r="I36" s="677">
        <v>2255</v>
      </c>
      <c r="J36" s="677">
        <v>2255</v>
      </c>
      <c r="K36" s="677">
        <v>2270</v>
      </c>
      <c r="L36" s="677">
        <v>2280</v>
      </c>
      <c r="M36" s="677">
        <v>2260</v>
      </c>
      <c r="N36" s="139">
        <v>51</v>
      </c>
      <c r="O36" s="19"/>
      <c r="P36" s="828"/>
      <c r="Q36" s="828"/>
    </row>
    <row r="37" spans="1:17" s="4" customFormat="1" ht="13.15" customHeight="1" x14ac:dyDescent="0.2">
      <c r="A37" s="60">
        <v>52</v>
      </c>
      <c r="B37" s="61" t="s">
        <v>132</v>
      </c>
      <c r="C37" s="677">
        <v>3150</v>
      </c>
      <c r="D37" s="677">
        <v>3175</v>
      </c>
      <c r="E37" s="677">
        <v>3190</v>
      </c>
      <c r="F37" s="677">
        <v>3235</v>
      </c>
      <c r="G37" s="677">
        <v>3255</v>
      </c>
      <c r="H37" s="677">
        <v>3210</v>
      </c>
      <c r="I37" s="677">
        <v>3215</v>
      </c>
      <c r="J37" s="677">
        <v>3200</v>
      </c>
      <c r="K37" s="677">
        <v>3215</v>
      </c>
      <c r="L37" s="677">
        <v>3165</v>
      </c>
      <c r="M37" s="677">
        <v>3195</v>
      </c>
      <c r="N37" s="139">
        <v>52</v>
      </c>
      <c r="O37" s="19"/>
      <c r="P37" s="828"/>
      <c r="Q37" s="828"/>
    </row>
    <row r="38" spans="1:17" s="4" customFormat="1" ht="13.15" customHeight="1" x14ac:dyDescent="0.2">
      <c r="A38" s="60">
        <v>53</v>
      </c>
      <c r="B38" s="61" t="s">
        <v>60</v>
      </c>
      <c r="C38" s="677">
        <v>1710</v>
      </c>
      <c r="D38" s="677">
        <v>1745</v>
      </c>
      <c r="E38" s="677">
        <v>1785</v>
      </c>
      <c r="F38" s="677">
        <v>1790</v>
      </c>
      <c r="G38" s="677">
        <v>1800</v>
      </c>
      <c r="H38" s="677">
        <v>1800</v>
      </c>
      <c r="I38" s="677">
        <v>1785</v>
      </c>
      <c r="J38" s="677">
        <v>1785</v>
      </c>
      <c r="K38" s="677">
        <v>1815</v>
      </c>
      <c r="L38" s="677">
        <v>1855</v>
      </c>
      <c r="M38" s="677">
        <v>1870</v>
      </c>
      <c r="N38" s="139">
        <v>53</v>
      </c>
      <c r="O38" s="19"/>
      <c r="P38" s="828"/>
      <c r="Q38" s="828"/>
    </row>
    <row r="39" spans="1:17" s="4" customFormat="1" ht="13.15" customHeight="1" x14ac:dyDescent="0.2">
      <c r="A39" s="60">
        <v>54</v>
      </c>
      <c r="B39" s="61" t="s">
        <v>135</v>
      </c>
      <c r="C39" s="677">
        <v>660</v>
      </c>
      <c r="D39" s="677">
        <v>640</v>
      </c>
      <c r="E39" s="677">
        <v>630</v>
      </c>
      <c r="F39" s="677">
        <v>625</v>
      </c>
      <c r="G39" s="677">
        <v>615</v>
      </c>
      <c r="H39" s="677">
        <v>630</v>
      </c>
      <c r="I39" s="677">
        <v>605</v>
      </c>
      <c r="J39" s="677">
        <v>595</v>
      </c>
      <c r="K39" s="677">
        <v>600</v>
      </c>
      <c r="L39" s="677">
        <v>605</v>
      </c>
      <c r="M39" s="677">
        <v>605</v>
      </c>
      <c r="N39" s="139">
        <v>54</v>
      </c>
      <c r="O39" s="19"/>
      <c r="P39" s="828"/>
      <c r="Q39" s="828"/>
    </row>
    <row r="40" spans="1:17" s="4" customFormat="1" ht="13.15" customHeight="1" x14ac:dyDescent="0.2">
      <c r="A40" s="60">
        <v>55</v>
      </c>
      <c r="B40" s="61" t="s">
        <v>166</v>
      </c>
      <c r="C40" s="677">
        <v>2385</v>
      </c>
      <c r="D40" s="677">
        <v>2450</v>
      </c>
      <c r="E40" s="677">
        <v>2485</v>
      </c>
      <c r="F40" s="677">
        <v>2510</v>
      </c>
      <c r="G40" s="677">
        <v>2580</v>
      </c>
      <c r="H40" s="677">
        <v>2710</v>
      </c>
      <c r="I40" s="677">
        <v>2760</v>
      </c>
      <c r="J40" s="677">
        <v>2755</v>
      </c>
      <c r="K40" s="677">
        <v>2770</v>
      </c>
      <c r="L40" s="677">
        <v>2845</v>
      </c>
      <c r="M40" s="677">
        <v>2830</v>
      </c>
      <c r="N40" s="139">
        <v>55</v>
      </c>
      <c r="O40" s="19"/>
      <c r="P40" s="828"/>
      <c r="Q40" s="828"/>
    </row>
    <row r="41" spans="1:17" s="4" customFormat="1" ht="13.15" customHeight="1" x14ac:dyDescent="0.2">
      <c r="A41" s="60">
        <v>61</v>
      </c>
      <c r="B41" s="61" t="s">
        <v>64</v>
      </c>
      <c r="C41" s="677">
        <v>2200</v>
      </c>
      <c r="D41" s="677">
        <v>2220</v>
      </c>
      <c r="E41" s="677">
        <v>2225</v>
      </c>
      <c r="F41" s="677">
        <v>2235</v>
      </c>
      <c r="G41" s="677">
        <v>2230</v>
      </c>
      <c r="H41" s="677">
        <v>2245</v>
      </c>
      <c r="I41" s="677">
        <v>2215</v>
      </c>
      <c r="J41" s="677">
        <v>2230</v>
      </c>
      <c r="K41" s="677">
        <v>2265</v>
      </c>
      <c r="L41" s="677">
        <v>2280</v>
      </c>
      <c r="M41" s="677">
        <v>2325</v>
      </c>
      <c r="N41" s="139">
        <v>61</v>
      </c>
      <c r="O41" s="19"/>
      <c r="P41" s="828"/>
      <c r="Q41" s="828"/>
    </row>
    <row r="42" spans="1:17" s="4" customFormat="1" ht="13.15" customHeight="1" x14ac:dyDescent="0.2">
      <c r="A42" s="60">
        <v>62</v>
      </c>
      <c r="B42" s="61" t="s">
        <v>65</v>
      </c>
      <c r="C42" s="677">
        <v>795</v>
      </c>
      <c r="D42" s="677">
        <v>795</v>
      </c>
      <c r="E42" s="677">
        <v>790</v>
      </c>
      <c r="F42" s="677">
        <v>780</v>
      </c>
      <c r="G42" s="677">
        <v>805</v>
      </c>
      <c r="H42" s="677">
        <v>860</v>
      </c>
      <c r="I42" s="677">
        <v>895</v>
      </c>
      <c r="J42" s="677">
        <v>935</v>
      </c>
      <c r="K42" s="677">
        <v>950</v>
      </c>
      <c r="L42" s="677">
        <v>965</v>
      </c>
      <c r="M42" s="677">
        <v>980</v>
      </c>
      <c r="N42" s="139">
        <v>62</v>
      </c>
      <c r="O42" s="19"/>
      <c r="P42" s="828"/>
      <c r="Q42" s="828"/>
    </row>
    <row r="43" spans="1:17" s="4" customFormat="1" ht="13.15" customHeight="1" x14ac:dyDescent="0.2">
      <c r="A43" s="60">
        <v>63</v>
      </c>
      <c r="B43" s="61" t="s">
        <v>66</v>
      </c>
      <c r="C43" s="677">
        <v>455</v>
      </c>
      <c r="D43" s="677">
        <v>455</v>
      </c>
      <c r="E43" s="677">
        <v>465</v>
      </c>
      <c r="F43" s="677">
        <v>450</v>
      </c>
      <c r="G43" s="677">
        <v>460</v>
      </c>
      <c r="H43" s="677">
        <v>465</v>
      </c>
      <c r="I43" s="677">
        <v>455</v>
      </c>
      <c r="J43" s="677">
        <v>460</v>
      </c>
      <c r="K43" s="677">
        <v>515</v>
      </c>
      <c r="L43" s="677">
        <v>545</v>
      </c>
      <c r="M43" s="677">
        <v>565</v>
      </c>
      <c r="N43" s="139">
        <v>63</v>
      </c>
      <c r="O43" s="19"/>
      <c r="P43" s="828"/>
      <c r="Q43" s="828"/>
    </row>
    <row r="44" spans="1:17" s="4" customFormat="1" ht="13.15" customHeight="1" x14ac:dyDescent="0.2">
      <c r="A44" s="60">
        <v>64</v>
      </c>
      <c r="B44" s="61" t="s">
        <v>67</v>
      </c>
      <c r="C44" s="677">
        <v>280</v>
      </c>
      <c r="D44" s="677">
        <v>315</v>
      </c>
      <c r="E44" s="677">
        <v>320</v>
      </c>
      <c r="F44" s="677">
        <v>340</v>
      </c>
      <c r="G44" s="677">
        <v>350</v>
      </c>
      <c r="H44" s="677">
        <v>345</v>
      </c>
      <c r="I44" s="677">
        <v>335</v>
      </c>
      <c r="J44" s="677">
        <v>335</v>
      </c>
      <c r="K44" s="677">
        <v>345</v>
      </c>
      <c r="L44" s="677">
        <v>340</v>
      </c>
      <c r="M44" s="677">
        <v>350</v>
      </c>
      <c r="N44" s="139">
        <v>64</v>
      </c>
      <c r="O44" s="19"/>
      <c r="P44" s="828"/>
      <c r="Q44" s="828"/>
    </row>
    <row r="45" spans="1:17" s="4" customFormat="1" ht="13.15" customHeight="1" x14ac:dyDescent="0.2">
      <c r="A45" s="60">
        <v>65</v>
      </c>
      <c r="B45" s="61" t="s">
        <v>68</v>
      </c>
      <c r="C45" s="677">
        <v>510</v>
      </c>
      <c r="D45" s="677">
        <v>515</v>
      </c>
      <c r="E45" s="677">
        <v>545</v>
      </c>
      <c r="F45" s="677">
        <v>575</v>
      </c>
      <c r="G45" s="677">
        <v>610</v>
      </c>
      <c r="H45" s="677">
        <v>605</v>
      </c>
      <c r="I45" s="677">
        <v>605</v>
      </c>
      <c r="J45" s="677">
        <v>610</v>
      </c>
      <c r="K45" s="677">
        <v>605</v>
      </c>
      <c r="L45" s="677">
        <v>605</v>
      </c>
      <c r="M45" s="677">
        <v>590</v>
      </c>
      <c r="N45" s="139">
        <v>65</v>
      </c>
      <c r="O45" s="19"/>
      <c r="P45" s="828"/>
      <c r="Q45" s="828"/>
    </row>
    <row r="46" spans="1:17" s="4" customFormat="1" ht="13.15" customHeight="1" x14ac:dyDescent="0.2">
      <c r="A46" s="60">
        <v>66</v>
      </c>
      <c r="B46" s="61" t="s">
        <v>69</v>
      </c>
      <c r="C46" s="677">
        <v>2055</v>
      </c>
      <c r="D46" s="677">
        <v>2095</v>
      </c>
      <c r="E46" s="677">
        <v>2120</v>
      </c>
      <c r="F46" s="677">
        <v>2185</v>
      </c>
      <c r="G46" s="677">
        <v>2245</v>
      </c>
      <c r="H46" s="677">
        <v>2310</v>
      </c>
      <c r="I46" s="677">
        <v>2350</v>
      </c>
      <c r="J46" s="677">
        <v>2315</v>
      </c>
      <c r="K46" s="677">
        <v>2340</v>
      </c>
      <c r="L46" s="677">
        <v>2405</v>
      </c>
      <c r="M46" s="677">
        <v>2415</v>
      </c>
      <c r="N46" s="139">
        <v>66</v>
      </c>
      <c r="O46" s="19"/>
      <c r="P46" s="828"/>
      <c r="Q46" s="828"/>
    </row>
    <row r="47" spans="1:17" s="4" customFormat="1" ht="13.15" customHeight="1" x14ac:dyDescent="0.2">
      <c r="A47" s="60">
        <v>71</v>
      </c>
      <c r="B47" s="61" t="s">
        <v>70</v>
      </c>
      <c r="C47" s="677">
        <v>1645</v>
      </c>
      <c r="D47" s="677">
        <v>1645</v>
      </c>
      <c r="E47" s="677">
        <v>1705</v>
      </c>
      <c r="F47" s="677">
        <v>1730</v>
      </c>
      <c r="G47" s="677">
        <v>1730</v>
      </c>
      <c r="H47" s="677">
        <v>1725</v>
      </c>
      <c r="I47" s="677">
        <v>1740</v>
      </c>
      <c r="J47" s="677">
        <v>1695</v>
      </c>
      <c r="K47" s="677">
        <v>1675</v>
      </c>
      <c r="L47" s="677">
        <v>1670</v>
      </c>
      <c r="M47" s="677">
        <v>1675</v>
      </c>
      <c r="N47" s="139">
        <v>71</v>
      </c>
      <c r="O47" s="19"/>
      <c r="P47" s="828"/>
      <c r="Q47" s="828"/>
    </row>
    <row r="48" spans="1:17" s="4" customFormat="1" ht="13.15" customHeight="1" x14ac:dyDescent="0.2">
      <c r="A48" s="60">
        <v>72</v>
      </c>
      <c r="B48" s="61" t="s">
        <v>71</v>
      </c>
      <c r="C48" s="677">
        <v>2670</v>
      </c>
      <c r="D48" s="677">
        <v>2770</v>
      </c>
      <c r="E48" s="677">
        <v>2830</v>
      </c>
      <c r="F48" s="677">
        <v>2905</v>
      </c>
      <c r="G48" s="677">
        <v>2925</v>
      </c>
      <c r="H48" s="677">
        <v>2945</v>
      </c>
      <c r="I48" s="677">
        <v>2945</v>
      </c>
      <c r="J48" s="677">
        <v>2925</v>
      </c>
      <c r="K48" s="677">
        <v>2955</v>
      </c>
      <c r="L48" s="677">
        <v>2950</v>
      </c>
      <c r="M48" s="677">
        <v>2965</v>
      </c>
      <c r="N48" s="139">
        <v>72</v>
      </c>
      <c r="O48" s="19"/>
      <c r="P48" s="828"/>
      <c r="Q48" s="828"/>
    </row>
    <row r="49" spans="1:17" s="4" customFormat="1" ht="13.15" customHeight="1" x14ac:dyDescent="0.2">
      <c r="A49" s="60">
        <v>81</v>
      </c>
      <c r="B49" s="61" t="s">
        <v>5</v>
      </c>
      <c r="C49" s="677">
        <v>1175</v>
      </c>
      <c r="D49" s="677">
        <v>1200</v>
      </c>
      <c r="E49" s="677">
        <v>1215</v>
      </c>
      <c r="F49" s="677">
        <v>1225</v>
      </c>
      <c r="G49" s="677">
        <v>1240</v>
      </c>
      <c r="H49" s="677">
        <v>1250</v>
      </c>
      <c r="I49" s="677">
        <v>1265</v>
      </c>
      <c r="J49" s="677">
        <v>1285</v>
      </c>
      <c r="K49" s="677">
        <v>1305</v>
      </c>
      <c r="L49" s="677">
        <v>1345</v>
      </c>
      <c r="M49" s="677">
        <v>1365</v>
      </c>
      <c r="N49" s="139">
        <v>81</v>
      </c>
      <c r="O49" s="19"/>
      <c r="P49" s="828"/>
      <c r="Q49" s="828"/>
    </row>
    <row r="50" spans="1:17" s="4" customFormat="1" ht="13.15" customHeight="1" x14ac:dyDescent="0.2">
      <c r="A50" s="60">
        <v>82</v>
      </c>
      <c r="B50" s="61" t="s">
        <v>72</v>
      </c>
      <c r="C50" s="677">
        <v>2210</v>
      </c>
      <c r="D50" s="677">
        <v>2215</v>
      </c>
      <c r="E50" s="677">
        <v>2260</v>
      </c>
      <c r="F50" s="677">
        <v>2315</v>
      </c>
      <c r="G50" s="677">
        <v>2270</v>
      </c>
      <c r="H50" s="677">
        <v>2260</v>
      </c>
      <c r="I50" s="677">
        <v>2295</v>
      </c>
      <c r="J50" s="677">
        <v>2330</v>
      </c>
      <c r="K50" s="677">
        <v>2340</v>
      </c>
      <c r="L50" s="677">
        <v>2375</v>
      </c>
      <c r="M50" s="677">
        <v>2385</v>
      </c>
      <c r="N50" s="139">
        <v>82</v>
      </c>
      <c r="O50" s="19"/>
      <c r="P50" s="828"/>
      <c r="Q50" s="828"/>
    </row>
    <row r="51" spans="1:17" s="4" customFormat="1" ht="13.15" customHeight="1" x14ac:dyDescent="0.2">
      <c r="A51" s="60">
        <v>83</v>
      </c>
      <c r="B51" s="61" t="s">
        <v>73</v>
      </c>
      <c r="C51" s="677">
        <v>1535</v>
      </c>
      <c r="D51" s="677">
        <v>1530</v>
      </c>
      <c r="E51" s="677">
        <v>1540</v>
      </c>
      <c r="F51" s="677">
        <v>1545</v>
      </c>
      <c r="G51" s="677">
        <v>1520</v>
      </c>
      <c r="H51" s="677">
        <v>1540</v>
      </c>
      <c r="I51" s="677">
        <v>1575</v>
      </c>
      <c r="J51" s="677">
        <v>1535</v>
      </c>
      <c r="K51" s="677">
        <v>1560</v>
      </c>
      <c r="L51" s="677">
        <v>1570</v>
      </c>
      <c r="M51" s="677">
        <v>1560</v>
      </c>
      <c r="N51" s="139">
        <v>83</v>
      </c>
      <c r="O51" s="19"/>
      <c r="P51" s="828"/>
      <c r="Q51" s="828"/>
    </row>
    <row r="52" spans="1:17" s="4" customFormat="1" ht="13.15" customHeight="1" x14ac:dyDescent="0.2">
      <c r="A52" s="60">
        <v>91</v>
      </c>
      <c r="B52" s="61" t="s">
        <v>74</v>
      </c>
      <c r="C52" s="677">
        <v>1255</v>
      </c>
      <c r="D52" s="677">
        <v>1260</v>
      </c>
      <c r="E52" s="677">
        <v>1250</v>
      </c>
      <c r="F52" s="677">
        <v>1265</v>
      </c>
      <c r="G52" s="677">
        <v>1310</v>
      </c>
      <c r="H52" s="677">
        <v>1315</v>
      </c>
      <c r="I52" s="677">
        <v>1310</v>
      </c>
      <c r="J52" s="677">
        <v>1350</v>
      </c>
      <c r="K52" s="677">
        <v>1380</v>
      </c>
      <c r="L52" s="677">
        <v>1390</v>
      </c>
      <c r="M52" s="677">
        <v>1410</v>
      </c>
      <c r="N52" s="139">
        <v>91</v>
      </c>
      <c r="O52" s="19"/>
      <c r="P52" s="828"/>
      <c r="Q52" s="828"/>
    </row>
    <row r="53" spans="1:17" s="4" customFormat="1" ht="13.15" customHeight="1" x14ac:dyDescent="0.2">
      <c r="A53" s="60">
        <v>92</v>
      </c>
      <c r="B53" s="61" t="s">
        <v>75</v>
      </c>
      <c r="C53" s="677">
        <v>20</v>
      </c>
      <c r="D53" s="677">
        <v>20</v>
      </c>
      <c r="E53" s="677">
        <v>20</v>
      </c>
      <c r="F53" s="677">
        <v>20</v>
      </c>
      <c r="G53" s="677">
        <v>20</v>
      </c>
      <c r="H53" s="677">
        <v>20</v>
      </c>
      <c r="I53" s="677">
        <v>260</v>
      </c>
      <c r="J53" s="677">
        <v>505</v>
      </c>
      <c r="K53" s="677">
        <v>520</v>
      </c>
      <c r="L53" s="677">
        <v>395</v>
      </c>
      <c r="M53" s="677">
        <v>355</v>
      </c>
      <c r="N53" s="139">
        <v>92</v>
      </c>
      <c r="O53" s="19"/>
      <c r="P53" s="828"/>
      <c r="Q53" s="828"/>
    </row>
    <row r="54" spans="1:17" s="4" customFormat="1" ht="13.15" customHeight="1" x14ac:dyDescent="0.2">
      <c r="A54" s="60">
        <v>93</v>
      </c>
      <c r="B54" s="61" t="s">
        <v>76</v>
      </c>
      <c r="C54" s="677">
        <v>1430</v>
      </c>
      <c r="D54" s="677">
        <v>1455</v>
      </c>
      <c r="E54" s="677">
        <v>1470</v>
      </c>
      <c r="F54" s="677">
        <v>1490</v>
      </c>
      <c r="G54" s="677">
        <v>1480</v>
      </c>
      <c r="H54" s="677">
        <v>1525</v>
      </c>
      <c r="I54" s="677">
        <v>1525</v>
      </c>
      <c r="J54" s="677">
        <v>1510</v>
      </c>
      <c r="K54" s="677">
        <v>1550</v>
      </c>
      <c r="L54" s="677">
        <v>1545</v>
      </c>
      <c r="M54" s="677">
        <v>1560</v>
      </c>
      <c r="N54" s="139">
        <v>93</v>
      </c>
      <c r="O54" s="19"/>
      <c r="P54" s="828"/>
      <c r="Q54" s="828"/>
    </row>
    <row r="55" spans="1:17" s="4" customFormat="1" ht="13.15" customHeight="1" x14ac:dyDescent="0.2">
      <c r="A55" s="60">
        <v>94</v>
      </c>
      <c r="B55" s="61" t="s">
        <v>77</v>
      </c>
      <c r="C55" s="677">
        <v>2070</v>
      </c>
      <c r="D55" s="677">
        <v>2135</v>
      </c>
      <c r="E55" s="677">
        <v>2130</v>
      </c>
      <c r="F55" s="677">
        <v>2150</v>
      </c>
      <c r="G55" s="677">
        <v>2215</v>
      </c>
      <c r="H55" s="677">
        <v>2190</v>
      </c>
      <c r="I55" s="677">
        <v>2195</v>
      </c>
      <c r="J55" s="677">
        <v>2200</v>
      </c>
      <c r="K55" s="677">
        <v>2205</v>
      </c>
      <c r="L55" s="677">
        <v>2195</v>
      </c>
      <c r="M55" s="677">
        <v>2175</v>
      </c>
      <c r="N55" s="139">
        <v>94</v>
      </c>
      <c r="O55" s="19"/>
      <c r="P55" s="828"/>
      <c r="Q55" s="828"/>
    </row>
    <row r="56" spans="1:17" s="4" customFormat="1" ht="13.15" customHeight="1" x14ac:dyDescent="0.2">
      <c r="A56" s="60">
        <v>101</v>
      </c>
      <c r="B56" s="61" t="s">
        <v>78</v>
      </c>
      <c r="C56" s="677">
        <v>2770</v>
      </c>
      <c r="D56" s="677">
        <v>2775</v>
      </c>
      <c r="E56" s="677">
        <v>2820</v>
      </c>
      <c r="F56" s="677">
        <v>2845</v>
      </c>
      <c r="G56" s="677">
        <v>2880</v>
      </c>
      <c r="H56" s="677">
        <v>2910</v>
      </c>
      <c r="I56" s="677">
        <v>3155</v>
      </c>
      <c r="J56" s="677">
        <v>3300</v>
      </c>
      <c r="K56" s="677">
        <v>3280</v>
      </c>
      <c r="L56" s="677">
        <v>3130</v>
      </c>
      <c r="M56" s="677">
        <v>3105</v>
      </c>
      <c r="N56" s="139">
        <v>101</v>
      </c>
      <c r="O56" s="19"/>
      <c r="P56" s="828"/>
      <c r="Q56" s="828"/>
    </row>
    <row r="57" spans="1:17" s="4" customFormat="1" ht="13.15" customHeight="1" x14ac:dyDescent="0.2">
      <c r="A57" s="60">
        <v>102</v>
      </c>
      <c r="B57" s="61" t="s">
        <v>79</v>
      </c>
      <c r="C57" s="677">
        <v>90</v>
      </c>
      <c r="D57" s="677">
        <v>100</v>
      </c>
      <c r="E57" s="677">
        <v>100</v>
      </c>
      <c r="F57" s="677">
        <v>95</v>
      </c>
      <c r="G57" s="677">
        <v>90</v>
      </c>
      <c r="H57" s="677">
        <v>85</v>
      </c>
      <c r="I57" s="677">
        <v>85</v>
      </c>
      <c r="J57" s="677">
        <v>90</v>
      </c>
      <c r="K57" s="677">
        <v>100</v>
      </c>
      <c r="L57" s="677">
        <v>105</v>
      </c>
      <c r="M57" s="677">
        <v>105</v>
      </c>
      <c r="N57" s="139">
        <v>102</v>
      </c>
      <c r="O57" s="19"/>
      <c r="P57" s="828"/>
      <c r="Q57" s="828"/>
    </row>
    <row r="58" spans="1:17" s="4" customFormat="1" ht="13.15" customHeight="1" x14ac:dyDescent="0.2">
      <c r="A58" s="60">
        <v>103</v>
      </c>
      <c r="B58" s="61" t="s">
        <v>80</v>
      </c>
      <c r="C58" s="677">
        <v>475</v>
      </c>
      <c r="D58" s="677">
        <v>470</v>
      </c>
      <c r="E58" s="677">
        <v>510</v>
      </c>
      <c r="F58" s="677">
        <v>520</v>
      </c>
      <c r="G58" s="677">
        <v>530</v>
      </c>
      <c r="H58" s="677">
        <v>540</v>
      </c>
      <c r="I58" s="677">
        <v>550</v>
      </c>
      <c r="J58" s="677">
        <v>560</v>
      </c>
      <c r="K58" s="677">
        <v>745</v>
      </c>
      <c r="L58" s="677">
        <v>840</v>
      </c>
      <c r="M58" s="677">
        <v>870</v>
      </c>
      <c r="N58" s="139">
        <v>103</v>
      </c>
      <c r="O58" s="19"/>
      <c r="P58" s="828"/>
      <c r="Q58" s="828"/>
    </row>
    <row r="59" spans="1:17" s="4" customFormat="1" ht="13.15" customHeight="1" x14ac:dyDescent="0.2">
      <c r="A59" s="60">
        <v>105</v>
      </c>
      <c r="B59" s="61" t="s">
        <v>81</v>
      </c>
      <c r="C59" s="677">
        <v>455</v>
      </c>
      <c r="D59" s="677">
        <v>465</v>
      </c>
      <c r="E59" s="677">
        <v>470</v>
      </c>
      <c r="F59" s="677">
        <v>480</v>
      </c>
      <c r="G59" s="677">
        <v>495</v>
      </c>
      <c r="H59" s="677">
        <v>510</v>
      </c>
      <c r="I59" s="677">
        <v>515</v>
      </c>
      <c r="J59" s="677">
        <v>525</v>
      </c>
      <c r="K59" s="677">
        <v>560</v>
      </c>
      <c r="L59" s="677">
        <v>555</v>
      </c>
      <c r="M59" s="677">
        <v>555</v>
      </c>
      <c r="N59" s="139">
        <v>105</v>
      </c>
      <c r="O59" s="19"/>
      <c r="P59" s="828"/>
      <c r="Q59" s="828"/>
    </row>
    <row r="60" spans="1:17" s="4" customFormat="1" ht="13.15" customHeight="1" x14ac:dyDescent="0.2">
      <c r="A60" s="60">
        <v>106</v>
      </c>
      <c r="B60" s="61" t="s">
        <v>82</v>
      </c>
      <c r="C60" s="677">
        <v>880</v>
      </c>
      <c r="D60" s="677">
        <v>915</v>
      </c>
      <c r="E60" s="677">
        <v>895</v>
      </c>
      <c r="F60" s="677">
        <v>900</v>
      </c>
      <c r="G60" s="677">
        <v>905</v>
      </c>
      <c r="H60" s="677">
        <v>900</v>
      </c>
      <c r="I60" s="677">
        <v>910</v>
      </c>
      <c r="J60" s="677">
        <v>890</v>
      </c>
      <c r="K60" s="677">
        <v>915</v>
      </c>
      <c r="L60" s="677">
        <v>965</v>
      </c>
      <c r="M60" s="677">
        <v>945</v>
      </c>
      <c r="N60" s="139">
        <v>106</v>
      </c>
      <c r="O60" s="19"/>
      <c r="P60" s="828"/>
      <c r="Q60" s="828"/>
    </row>
    <row r="61" spans="1:17" s="4" customFormat="1" ht="13.15" customHeight="1" x14ac:dyDescent="0.2">
      <c r="A61" s="60">
        <v>107</v>
      </c>
      <c r="B61" s="61" t="s">
        <v>83</v>
      </c>
      <c r="C61" s="677">
        <v>2040</v>
      </c>
      <c r="D61" s="677">
        <v>2015</v>
      </c>
      <c r="E61" s="677">
        <v>2000</v>
      </c>
      <c r="F61" s="677">
        <v>2000</v>
      </c>
      <c r="G61" s="677">
        <v>2040</v>
      </c>
      <c r="H61" s="677">
        <v>2045</v>
      </c>
      <c r="I61" s="677">
        <v>2055</v>
      </c>
      <c r="J61" s="677">
        <v>2100</v>
      </c>
      <c r="K61" s="677">
        <v>2160</v>
      </c>
      <c r="L61" s="677">
        <v>2150</v>
      </c>
      <c r="M61" s="677">
        <v>2140</v>
      </c>
      <c r="N61" s="139">
        <v>107</v>
      </c>
      <c r="O61" s="24"/>
      <c r="P61" s="828"/>
      <c r="Q61" s="828"/>
    </row>
    <row r="62" spans="1:17" s="4" customFormat="1" ht="13.15" customHeight="1" x14ac:dyDescent="0.2">
      <c r="A62" s="60">
        <v>108</v>
      </c>
      <c r="B62" s="61" t="s">
        <v>84</v>
      </c>
      <c r="C62" s="677">
        <v>1035</v>
      </c>
      <c r="D62" s="677">
        <v>1045</v>
      </c>
      <c r="E62" s="677">
        <v>1050</v>
      </c>
      <c r="F62" s="677">
        <v>1035</v>
      </c>
      <c r="G62" s="677">
        <v>1035</v>
      </c>
      <c r="H62" s="677">
        <v>1070</v>
      </c>
      <c r="I62" s="677">
        <v>1055</v>
      </c>
      <c r="J62" s="677">
        <v>1040</v>
      </c>
      <c r="K62" s="677">
        <v>1010</v>
      </c>
      <c r="L62" s="677">
        <v>1040</v>
      </c>
      <c r="M62" s="677">
        <v>1055</v>
      </c>
      <c r="N62" s="139">
        <v>108</v>
      </c>
      <c r="O62" s="19"/>
      <c r="P62" s="828"/>
      <c r="Q62" s="828"/>
    </row>
    <row r="63" spans="1:17" s="4" customFormat="1" ht="13.15" customHeight="1" x14ac:dyDescent="0.2">
      <c r="A63" s="60">
        <v>109</v>
      </c>
      <c r="B63" s="61" t="s">
        <v>145</v>
      </c>
      <c r="C63" s="677">
        <v>415</v>
      </c>
      <c r="D63" s="677">
        <v>410</v>
      </c>
      <c r="E63" s="677">
        <v>435</v>
      </c>
      <c r="F63" s="677">
        <v>470</v>
      </c>
      <c r="G63" s="677">
        <v>495</v>
      </c>
      <c r="H63" s="677">
        <v>485</v>
      </c>
      <c r="I63" s="677">
        <v>490</v>
      </c>
      <c r="J63" s="677">
        <v>490</v>
      </c>
      <c r="K63" s="677">
        <v>495</v>
      </c>
      <c r="L63" s="677">
        <v>490</v>
      </c>
      <c r="M63" s="677">
        <v>535</v>
      </c>
      <c r="N63" s="139"/>
      <c r="O63" s="19"/>
      <c r="P63" s="828"/>
      <c r="Q63" s="828"/>
    </row>
    <row r="64" spans="1:17" s="4" customFormat="1" ht="13.15" customHeight="1" x14ac:dyDescent="0.2">
      <c r="A64" s="60">
        <v>111</v>
      </c>
      <c r="B64" s="61" t="s">
        <v>85</v>
      </c>
      <c r="C64" s="677">
        <v>3570</v>
      </c>
      <c r="D64" s="677">
        <v>3945</v>
      </c>
      <c r="E64" s="677">
        <v>4070</v>
      </c>
      <c r="F64" s="677">
        <v>4165</v>
      </c>
      <c r="G64" s="677">
        <v>4315</v>
      </c>
      <c r="H64" s="677">
        <v>4395</v>
      </c>
      <c r="I64" s="677">
        <v>4405</v>
      </c>
      <c r="J64" s="677">
        <v>4365</v>
      </c>
      <c r="K64" s="677">
        <v>4495</v>
      </c>
      <c r="L64" s="677">
        <v>4490</v>
      </c>
      <c r="M64" s="677">
        <v>4485</v>
      </c>
      <c r="N64" s="139">
        <v>111</v>
      </c>
      <c r="O64" s="19"/>
      <c r="P64" s="828"/>
      <c r="Q64" s="828"/>
    </row>
    <row r="65" spans="1:17" s="4" customFormat="1" ht="13.15" customHeight="1" x14ac:dyDescent="0.2">
      <c r="A65" s="60">
        <v>112</v>
      </c>
      <c r="B65" s="61" t="s">
        <v>86</v>
      </c>
      <c r="C65" s="677">
        <v>4220</v>
      </c>
      <c r="D65" s="677">
        <v>4280</v>
      </c>
      <c r="E65" s="677">
        <v>4350</v>
      </c>
      <c r="F65" s="677">
        <v>4525</v>
      </c>
      <c r="G65" s="677">
        <v>4520</v>
      </c>
      <c r="H65" s="677">
        <v>4570</v>
      </c>
      <c r="I65" s="677">
        <v>4705</v>
      </c>
      <c r="J65" s="677">
        <v>4950</v>
      </c>
      <c r="K65" s="677">
        <v>5135</v>
      </c>
      <c r="L65" s="677">
        <v>5265</v>
      </c>
      <c r="M65" s="677">
        <v>5340</v>
      </c>
      <c r="N65" s="139">
        <v>112</v>
      </c>
      <c r="O65" s="19"/>
      <c r="P65" s="828"/>
      <c r="Q65" s="828"/>
    </row>
    <row r="66" spans="1:17" s="4" customFormat="1" ht="13.15" customHeight="1" x14ac:dyDescent="0.2">
      <c r="A66" s="60">
        <v>113</v>
      </c>
      <c r="B66" s="61" t="s">
        <v>87</v>
      </c>
      <c r="C66" s="677">
        <v>180</v>
      </c>
      <c r="D66" s="677">
        <v>235</v>
      </c>
      <c r="E66" s="677">
        <v>390</v>
      </c>
      <c r="F66" s="677">
        <v>445</v>
      </c>
      <c r="G66" s="677">
        <v>440</v>
      </c>
      <c r="H66" s="677">
        <v>465</v>
      </c>
      <c r="I66" s="677">
        <v>480</v>
      </c>
      <c r="J66" s="677">
        <v>485</v>
      </c>
      <c r="K66" s="677">
        <v>485</v>
      </c>
      <c r="L66" s="677">
        <v>505</v>
      </c>
      <c r="M66" s="677">
        <v>495</v>
      </c>
      <c r="N66" s="139">
        <v>113</v>
      </c>
      <c r="O66" s="19"/>
      <c r="P66" s="828"/>
      <c r="Q66" s="828"/>
    </row>
    <row r="67" spans="1:17" s="4" customFormat="1" ht="13.15" customHeight="1" x14ac:dyDescent="0.2">
      <c r="A67" s="60">
        <v>121</v>
      </c>
      <c r="B67" s="61" t="s">
        <v>61</v>
      </c>
      <c r="C67" s="677">
        <v>5745</v>
      </c>
      <c r="D67" s="677">
        <v>5800</v>
      </c>
      <c r="E67" s="677">
        <v>5860</v>
      </c>
      <c r="F67" s="677">
        <v>5920</v>
      </c>
      <c r="G67" s="677">
        <v>5900</v>
      </c>
      <c r="H67" s="677">
        <v>5880</v>
      </c>
      <c r="I67" s="677">
        <v>5950</v>
      </c>
      <c r="J67" s="677">
        <v>6045</v>
      </c>
      <c r="K67" s="677">
        <v>6040</v>
      </c>
      <c r="L67" s="677">
        <v>5985</v>
      </c>
      <c r="M67" s="677">
        <v>5975</v>
      </c>
      <c r="N67" s="139">
        <v>121</v>
      </c>
      <c r="O67" s="19"/>
      <c r="P67" s="828"/>
      <c r="Q67" s="828"/>
    </row>
    <row r="68" spans="1:17" s="4" customFormat="1" ht="13.5" customHeight="1" x14ac:dyDescent="0.2">
      <c r="A68" s="60">
        <v>122</v>
      </c>
      <c r="B68" s="61" t="s">
        <v>62</v>
      </c>
      <c r="C68" s="677">
        <v>4840</v>
      </c>
      <c r="D68" s="677">
        <v>4880</v>
      </c>
      <c r="E68" s="677">
        <v>4885</v>
      </c>
      <c r="F68" s="677">
        <v>4950</v>
      </c>
      <c r="G68" s="677">
        <v>4995</v>
      </c>
      <c r="H68" s="677">
        <v>5075</v>
      </c>
      <c r="I68" s="677">
        <v>5155</v>
      </c>
      <c r="J68" s="677">
        <v>5235</v>
      </c>
      <c r="K68" s="677">
        <v>5260</v>
      </c>
      <c r="L68" s="677">
        <v>5280</v>
      </c>
      <c r="M68" s="677">
        <v>5250</v>
      </c>
      <c r="N68" s="139">
        <v>122</v>
      </c>
      <c r="O68" s="19"/>
      <c r="P68" s="828"/>
      <c r="Q68" s="828"/>
    </row>
    <row r="69" spans="1:17" s="4" customFormat="1" ht="13.15" customHeight="1" x14ac:dyDescent="0.2">
      <c r="A69" s="60">
        <v>123</v>
      </c>
      <c r="B69" s="61" t="s">
        <v>63</v>
      </c>
      <c r="C69" s="677">
        <v>2250</v>
      </c>
      <c r="D69" s="677">
        <v>2330</v>
      </c>
      <c r="E69" s="677">
        <v>2300</v>
      </c>
      <c r="F69" s="677">
        <v>2340</v>
      </c>
      <c r="G69" s="677">
        <v>2390</v>
      </c>
      <c r="H69" s="677">
        <v>2425</v>
      </c>
      <c r="I69" s="677">
        <v>2460</v>
      </c>
      <c r="J69" s="677">
        <v>2480</v>
      </c>
      <c r="K69" s="677">
        <v>2435</v>
      </c>
      <c r="L69" s="677">
        <v>2515</v>
      </c>
      <c r="M69" s="677">
        <v>2530</v>
      </c>
      <c r="N69" s="139">
        <v>123</v>
      </c>
      <c r="O69" s="19"/>
      <c r="P69" s="828"/>
      <c r="Q69" s="828"/>
    </row>
    <row r="70" spans="1:17" s="4" customFormat="1" ht="13.15" customHeight="1" x14ac:dyDescent="0.2">
      <c r="A70" s="60"/>
      <c r="B70" s="61"/>
      <c r="C70" s="677"/>
      <c r="D70" s="677"/>
      <c r="E70" s="677"/>
      <c r="F70" s="677"/>
      <c r="G70" s="677"/>
      <c r="H70" s="677"/>
      <c r="I70" s="677"/>
      <c r="J70" s="677"/>
      <c r="K70" s="677"/>
      <c r="L70" s="677"/>
      <c r="M70" s="677"/>
      <c r="N70" s="60"/>
      <c r="O70" s="19"/>
      <c r="P70" s="828"/>
      <c r="Q70" s="828"/>
    </row>
    <row r="71" spans="1:17" ht="13.15" customHeight="1" x14ac:dyDescent="0.2">
      <c r="A71" s="85">
        <v>1</v>
      </c>
      <c r="B71" s="86" t="s">
        <v>2</v>
      </c>
      <c r="C71" s="583">
        <v>13545</v>
      </c>
      <c r="D71" s="583">
        <v>13715</v>
      </c>
      <c r="E71" s="583">
        <v>13940</v>
      </c>
      <c r="F71" s="583">
        <v>13950</v>
      </c>
      <c r="G71" s="583">
        <v>14145</v>
      </c>
      <c r="H71" s="583">
        <v>14340</v>
      </c>
      <c r="I71" s="583">
        <v>14560</v>
      </c>
      <c r="J71" s="583">
        <v>14695</v>
      </c>
      <c r="K71" s="583">
        <v>14790</v>
      </c>
      <c r="L71" s="583">
        <v>14875</v>
      </c>
      <c r="M71" s="583">
        <v>14690</v>
      </c>
      <c r="N71" s="140">
        <v>1</v>
      </c>
      <c r="O71" s="19"/>
      <c r="P71" s="828"/>
      <c r="Q71" s="828"/>
    </row>
    <row r="72" spans="1:17" ht="13.15" customHeight="1" x14ac:dyDescent="0.2">
      <c r="A72" s="85">
        <v>2</v>
      </c>
      <c r="B72" s="86" t="s">
        <v>6</v>
      </c>
      <c r="C72" s="583">
        <v>17810</v>
      </c>
      <c r="D72" s="583">
        <v>17680</v>
      </c>
      <c r="E72" s="583">
        <v>17925</v>
      </c>
      <c r="F72" s="583">
        <v>17920</v>
      </c>
      <c r="G72" s="583">
        <v>18035</v>
      </c>
      <c r="H72" s="583">
        <v>18170</v>
      </c>
      <c r="I72" s="583">
        <v>18070</v>
      </c>
      <c r="J72" s="583">
        <v>18040</v>
      </c>
      <c r="K72" s="583">
        <v>18065</v>
      </c>
      <c r="L72" s="583">
        <v>18070</v>
      </c>
      <c r="M72" s="583">
        <v>17570</v>
      </c>
      <c r="N72" s="140">
        <v>2</v>
      </c>
      <c r="O72" s="19"/>
      <c r="P72" s="828"/>
      <c r="Q72" s="828"/>
    </row>
    <row r="73" spans="1:17" ht="13.15" customHeight="1" x14ac:dyDescent="0.2">
      <c r="A73" s="85">
        <v>3</v>
      </c>
      <c r="B73" s="86" t="s">
        <v>10</v>
      </c>
      <c r="C73" s="583">
        <v>18690</v>
      </c>
      <c r="D73" s="583">
        <v>18970</v>
      </c>
      <c r="E73" s="583">
        <v>19350</v>
      </c>
      <c r="F73" s="583">
        <v>19565</v>
      </c>
      <c r="G73" s="583">
        <v>20150</v>
      </c>
      <c r="H73" s="583">
        <v>20450</v>
      </c>
      <c r="I73" s="583">
        <v>20340</v>
      </c>
      <c r="J73" s="583">
        <v>20375</v>
      </c>
      <c r="K73" s="583">
        <v>20570</v>
      </c>
      <c r="L73" s="583">
        <v>20880</v>
      </c>
      <c r="M73" s="583">
        <v>20845</v>
      </c>
      <c r="N73" s="140">
        <v>3</v>
      </c>
      <c r="O73" s="19"/>
      <c r="P73" s="828"/>
      <c r="Q73" s="828"/>
    </row>
    <row r="74" spans="1:17" ht="13.15" customHeight="1" x14ac:dyDescent="0.2">
      <c r="A74" s="85">
        <v>4</v>
      </c>
      <c r="B74" s="86" t="s">
        <v>3</v>
      </c>
      <c r="C74" s="583">
        <v>15430</v>
      </c>
      <c r="D74" s="583">
        <v>15515</v>
      </c>
      <c r="E74" s="583">
        <v>15600</v>
      </c>
      <c r="F74" s="583">
        <v>15830</v>
      </c>
      <c r="G74" s="583">
        <v>16340</v>
      </c>
      <c r="H74" s="583">
        <v>16765</v>
      </c>
      <c r="I74" s="583">
        <v>17600</v>
      </c>
      <c r="J74" s="583">
        <v>17975</v>
      </c>
      <c r="K74" s="583">
        <v>18460</v>
      </c>
      <c r="L74" s="583">
        <v>18250</v>
      </c>
      <c r="M74" s="583">
        <v>18310</v>
      </c>
      <c r="N74" s="140">
        <v>4</v>
      </c>
      <c r="O74" s="19"/>
      <c r="P74" s="828"/>
      <c r="Q74" s="828"/>
    </row>
    <row r="75" spans="1:17" ht="13.15" customHeight="1" x14ac:dyDescent="0.2">
      <c r="A75" s="85">
        <v>5</v>
      </c>
      <c r="B75" s="86" t="s">
        <v>7</v>
      </c>
      <c r="C75" s="583">
        <v>10145</v>
      </c>
      <c r="D75" s="583">
        <v>10270</v>
      </c>
      <c r="E75" s="583">
        <v>10390</v>
      </c>
      <c r="F75" s="583">
        <v>10465</v>
      </c>
      <c r="G75" s="583">
        <v>10595</v>
      </c>
      <c r="H75" s="583">
        <v>10645</v>
      </c>
      <c r="I75" s="583">
        <v>10615</v>
      </c>
      <c r="J75" s="583">
        <v>10585</v>
      </c>
      <c r="K75" s="583">
        <v>10670</v>
      </c>
      <c r="L75" s="583">
        <v>10750</v>
      </c>
      <c r="M75" s="583">
        <v>10760</v>
      </c>
      <c r="N75" s="140">
        <v>5</v>
      </c>
      <c r="O75" s="19"/>
      <c r="P75" s="828"/>
      <c r="Q75" s="828"/>
    </row>
    <row r="76" spans="1:17" ht="13.15" customHeight="1" x14ac:dyDescent="0.2">
      <c r="A76" s="85">
        <v>6</v>
      </c>
      <c r="B76" s="86" t="s">
        <v>11</v>
      </c>
      <c r="C76" s="583">
        <v>6280</v>
      </c>
      <c r="D76" s="583">
        <v>6385</v>
      </c>
      <c r="E76" s="583">
        <v>6455</v>
      </c>
      <c r="F76" s="583">
        <v>6570</v>
      </c>
      <c r="G76" s="583">
        <v>6700</v>
      </c>
      <c r="H76" s="583">
        <v>6835</v>
      </c>
      <c r="I76" s="583">
        <v>6850</v>
      </c>
      <c r="J76" s="583">
        <v>6890</v>
      </c>
      <c r="K76" s="583">
        <v>7020</v>
      </c>
      <c r="L76" s="583">
        <v>7140</v>
      </c>
      <c r="M76" s="583">
        <v>7220</v>
      </c>
      <c r="N76" s="140">
        <v>6</v>
      </c>
      <c r="O76" s="19"/>
      <c r="P76" s="828"/>
      <c r="Q76" s="828"/>
    </row>
    <row r="77" spans="1:17" ht="13.15" customHeight="1" x14ac:dyDescent="0.2">
      <c r="A77" s="85">
        <v>7</v>
      </c>
      <c r="B77" s="86" t="s">
        <v>4</v>
      </c>
      <c r="C77" s="583">
        <v>4315</v>
      </c>
      <c r="D77" s="583">
        <v>4415</v>
      </c>
      <c r="E77" s="583">
        <v>4535</v>
      </c>
      <c r="F77" s="583">
        <v>4635</v>
      </c>
      <c r="G77" s="583">
        <v>4655</v>
      </c>
      <c r="H77" s="583">
        <v>4670</v>
      </c>
      <c r="I77" s="583">
        <v>4685</v>
      </c>
      <c r="J77" s="583">
        <v>4620</v>
      </c>
      <c r="K77" s="583">
        <v>4630</v>
      </c>
      <c r="L77" s="583">
        <v>4620</v>
      </c>
      <c r="M77" s="583">
        <v>4645</v>
      </c>
      <c r="N77" s="140">
        <v>7</v>
      </c>
      <c r="O77" s="19"/>
      <c r="P77" s="828"/>
      <c r="Q77" s="828"/>
    </row>
    <row r="78" spans="1:17" ht="13.15" customHeight="1" x14ac:dyDescent="0.2">
      <c r="A78" s="85">
        <v>8</v>
      </c>
      <c r="B78" s="86" t="s">
        <v>5</v>
      </c>
      <c r="C78" s="583">
        <v>4920</v>
      </c>
      <c r="D78" s="583">
        <v>4945</v>
      </c>
      <c r="E78" s="583">
        <v>5015</v>
      </c>
      <c r="F78" s="583">
        <v>5085</v>
      </c>
      <c r="G78" s="583">
        <v>5030</v>
      </c>
      <c r="H78" s="583">
        <v>5045</v>
      </c>
      <c r="I78" s="583">
        <v>5135</v>
      </c>
      <c r="J78" s="583">
        <v>5150</v>
      </c>
      <c r="K78" s="583">
        <v>5205</v>
      </c>
      <c r="L78" s="583">
        <v>5295</v>
      </c>
      <c r="M78" s="583">
        <v>5305</v>
      </c>
      <c r="N78" s="140">
        <v>8</v>
      </c>
      <c r="O78" s="19"/>
      <c r="P78" s="828"/>
      <c r="Q78" s="828"/>
    </row>
    <row r="79" spans="1:17" ht="13.15" customHeight="1" x14ac:dyDescent="0.2">
      <c r="A79" s="85">
        <v>9</v>
      </c>
      <c r="B79" s="86" t="s">
        <v>8</v>
      </c>
      <c r="C79" s="583">
        <v>4775</v>
      </c>
      <c r="D79" s="583">
        <v>4865</v>
      </c>
      <c r="E79" s="583">
        <v>4870</v>
      </c>
      <c r="F79" s="583">
        <v>4920</v>
      </c>
      <c r="G79" s="583">
        <v>5030</v>
      </c>
      <c r="H79" s="583">
        <v>5050</v>
      </c>
      <c r="I79" s="583">
        <v>5290</v>
      </c>
      <c r="J79" s="583">
        <v>5565</v>
      </c>
      <c r="K79" s="583">
        <v>5655</v>
      </c>
      <c r="L79" s="583">
        <v>5530</v>
      </c>
      <c r="M79" s="583">
        <v>5500</v>
      </c>
      <c r="N79" s="140">
        <v>9</v>
      </c>
      <c r="O79" s="19"/>
      <c r="P79" s="828"/>
      <c r="Q79" s="828"/>
    </row>
    <row r="80" spans="1:17" ht="13.15" customHeight="1" x14ac:dyDescent="0.2">
      <c r="A80" s="85">
        <v>10</v>
      </c>
      <c r="B80" s="86" t="s">
        <v>9</v>
      </c>
      <c r="C80" s="583">
        <v>8155</v>
      </c>
      <c r="D80" s="583">
        <v>8195</v>
      </c>
      <c r="E80" s="583">
        <v>8275</v>
      </c>
      <c r="F80" s="583">
        <v>8345</v>
      </c>
      <c r="G80" s="583">
        <v>8465</v>
      </c>
      <c r="H80" s="583">
        <v>8545</v>
      </c>
      <c r="I80" s="583">
        <v>8820</v>
      </c>
      <c r="J80" s="583">
        <v>8995</v>
      </c>
      <c r="K80" s="583">
        <v>9265</v>
      </c>
      <c r="L80" s="583">
        <v>9280</v>
      </c>
      <c r="M80" s="583">
        <v>9305</v>
      </c>
      <c r="N80" s="140">
        <v>10</v>
      </c>
      <c r="O80" s="19"/>
      <c r="P80" s="828"/>
      <c r="Q80" s="828"/>
    </row>
    <row r="81" spans="1:17" ht="13.15" customHeight="1" x14ac:dyDescent="0.2">
      <c r="A81" s="85">
        <v>11</v>
      </c>
      <c r="B81" s="86" t="s">
        <v>113</v>
      </c>
      <c r="C81" s="583">
        <v>7990</v>
      </c>
      <c r="D81" s="583">
        <v>8490</v>
      </c>
      <c r="E81" s="583">
        <v>8835</v>
      </c>
      <c r="F81" s="583">
        <v>9135</v>
      </c>
      <c r="G81" s="583">
        <v>9290</v>
      </c>
      <c r="H81" s="583">
        <v>9430</v>
      </c>
      <c r="I81" s="583">
        <v>9590</v>
      </c>
      <c r="J81" s="583">
        <v>9805</v>
      </c>
      <c r="K81" s="583">
        <v>10115</v>
      </c>
      <c r="L81" s="583">
        <v>10260</v>
      </c>
      <c r="M81" s="583">
        <v>10320</v>
      </c>
      <c r="N81" s="140">
        <v>11</v>
      </c>
      <c r="O81" s="19"/>
      <c r="P81" s="828"/>
      <c r="Q81" s="828"/>
    </row>
    <row r="82" spans="1:17" ht="13.15" customHeight="1" x14ac:dyDescent="0.2">
      <c r="A82" s="85">
        <v>12</v>
      </c>
      <c r="B82" s="86" t="s">
        <v>165</v>
      </c>
      <c r="C82" s="809">
        <v>12840</v>
      </c>
      <c r="D82" s="809">
        <v>13010</v>
      </c>
      <c r="E82" s="809">
        <v>13045</v>
      </c>
      <c r="F82" s="809">
        <v>13210</v>
      </c>
      <c r="G82" s="809">
        <v>13285</v>
      </c>
      <c r="H82" s="809">
        <v>13380</v>
      </c>
      <c r="I82" s="809">
        <v>13565</v>
      </c>
      <c r="J82" s="809">
        <v>13755</v>
      </c>
      <c r="K82" s="809">
        <v>13735</v>
      </c>
      <c r="L82" s="809">
        <v>13775</v>
      </c>
      <c r="M82" s="809">
        <v>13760</v>
      </c>
      <c r="N82" s="140">
        <v>12</v>
      </c>
      <c r="O82" s="19"/>
      <c r="P82" s="828"/>
      <c r="Q82" s="828"/>
    </row>
    <row r="83" spans="1:17" x14ac:dyDescent="0.2">
      <c r="A83" s="85"/>
      <c r="B83" s="86"/>
      <c r="C83" s="754"/>
      <c r="D83" s="754"/>
      <c r="E83" s="754"/>
      <c r="F83" s="754"/>
      <c r="G83" s="754"/>
      <c r="H83" s="754"/>
      <c r="I83" s="754"/>
      <c r="J83" s="754"/>
      <c r="K83" s="754"/>
      <c r="L83" s="754"/>
      <c r="M83" s="754"/>
      <c r="N83" s="85"/>
      <c r="O83" s="19"/>
      <c r="P83" s="828"/>
      <c r="Q83" s="828"/>
    </row>
    <row r="84" spans="1:17" x14ac:dyDescent="0.2">
      <c r="A84" s="70"/>
      <c r="B84" s="70" t="s">
        <v>20</v>
      </c>
      <c r="C84" s="737">
        <f>SUM(C71:C82)</f>
        <v>124895</v>
      </c>
      <c r="D84" s="737">
        <f t="shared" ref="D84:M84" si="1">SUM(D71:D82)</f>
        <v>126455</v>
      </c>
      <c r="E84" s="737">
        <f t="shared" si="1"/>
        <v>128235</v>
      </c>
      <c r="F84" s="737">
        <f t="shared" si="1"/>
        <v>129630</v>
      </c>
      <c r="G84" s="737">
        <f t="shared" si="1"/>
        <v>131720</v>
      </c>
      <c r="H84" s="737">
        <f t="shared" si="1"/>
        <v>133325</v>
      </c>
      <c r="I84" s="737">
        <f t="shared" si="1"/>
        <v>135120</v>
      </c>
      <c r="J84" s="737">
        <f t="shared" si="1"/>
        <v>136450</v>
      </c>
      <c r="K84" s="737">
        <f t="shared" si="1"/>
        <v>138180</v>
      </c>
      <c r="L84" s="737">
        <f t="shared" si="1"/>
        <v>138725</v>
      </c>
      <c r="M84" s="737">
        <f t="shared" si="1"/>
        <v>138230</v>
      </c>
      <c r="N84" s="141" t="s">
        <v>247</v>
      </c>
      <c r="O84" s="1020"/>
      <c r="P84" s="828"/>
      <c r="Q84" s="828"/>
    </row>
    <row r="85" spans="1:17" x14ac:dyDescent="0.2">
      <c r="A85" s="97"/>
      <c r="B85" s="97"/>
      <c r="C85" s="97"/>
      <c r="D85" s="97"/>
      <c r="E85" s="97"/>
      <c r="F85" s="97"/>
      <c r="G85" s="97"/>
      <c r="H85" s="97"/>
      <c r="I85" s="97"/>
      <c r="J85" s="97"/>
      <c r="K85" s="97"/>
      <c r="L85" s="97"/>
      <c r="M85" s="97"/>
      <c r="N85" s="97"/>
    </row>
    <row r="86" spans="1:17" x14ac:dyDescent="0.2">
      <c r="A86" s="92"/>
      <c r="B86" s="92"/>
      <c r="C86" s="138"/>
      <c r="D86" s="138"/>
      <c r="E86" s="138"/>
      <c r="F86" s="138"/>
      <c r="G86" s="138"/>
      <c r="H86" s="138"/>
      <c r="I86" s="138"/>
      <c r="J86" s="138"/>
      <c r="K86" s="138"/>
      <c r="L86" s="138"/>
      <c r="M86" s="138"/>
      <c r="N86" s="92"/>
      <c r="P86" s="926"/>
    </row>
    <row r="87" spans="1:17" s="3" customFormat="1" x14ac:dyDescent="0.2">
      <c r="A87" s="65" t="s">
        <v>219</v>
      </c>
      <c r="B87" s="56"/>
      <c r="C87" s="56"/>
      <c r="D87" s="56"/>
      <c r="E87" s="56"/>
      <c r="F87" s="56"/>
      <c r="G87" s="56"/>
      <c r="H87" s="56"/>
      <c r="I87" s="708"/>
      <c r="J87" s="708"/>
      <c r="K87" s="708"/>
      <c r="L87" s="708"/>
      <c r="M87" s="708"/>
      <c r="N87" s="66" t="s">
        <v>234</v>
      </c>
    </row>
    <row r="88" spans="1:17" x14ac:dyDescent="0.2">
      <c r="A88" s="92"/>
      <c r="B88" s="92"/>
      <c r="C88" s="92"/>
      <c r="D88" s="92"/>
      <c r="E88" s="92"/>
      <c r="F88" s="92"/>
      <c r="G88" s="92"/>
      <c r="H88" s="92"/>
      <c r="I88" s="92"/>
      <c r="J88" s="92"/>
      <c r="K88" s="92"/>
      <c r="L88" s="92"/>
      <c r="M88" s="92"/>
      <c r="N88" s="92"/>
    </row>
    <row r="89" spans="1:17" x14ac:dyDescent="0.2">
      <c r="A89" s="1066" t="str">
        <f>CONCATENATE("Bevölkerungsentwicklung in Ingolstadt seit ",C5)</f>
        <v>Bevölkerungsentwicklung in Ingolstadt seit 2010</v>
      </c>
      <c r="B89" s="53"/>
      <c r="C89" s="53"/>
      <c r="D89" s="53"/>
      <c r="E89" s="53"/>
      <c r="F89" s="53"/>
      <c r="G89" s="53"/>
      <c r="H89" s="53"/>
      <c r="I89" s="53"/>
      <c r="J89" s="53"/>
      <c r="K89" s="53"/>
      <c r="L89" s="53"/>
      <c r="M89" s="53"/>
      <c r="N89" s="53"/>
    </row>
    <row r="90" spans="1:17" x14ac:dyDescent="0.2">
      <c r="A90" s="53"/>
      <c r="B90" s="53"/>
      <c r="C90" s="53"/>
      <c r="D90" s="53"/>
      <c r="E90" s="53"/>
      <c r="F90" s="53"/>
      <c r="G90" s="53"/>
      <c r="H90" s="53"/>
      <c r="I90" s="53"/>
      <c r="J90" s="53"/>
      <c r="K90" s="53"/>
      <c r="L90" s="53"/>
      <c r="M90" s="53"/>
      <c r="N90" s="53"/>
    </row>
    <row r="91" spans="1:17" x14ac:dyDescent="0.2">
      <c r="A91" s="53"/>
      <c r="B91" s="53"/>
      <c r="C91" s="53"/>
      <c r="D91" s="53"/>
      <c r="E91" s="53"/>
      <c r="F91" s="53"/>
      <c r="G91" s="53"/>
      <c r="H91" s="53"/>
      <c r="I91" s="53"/>
      <c r="J91" s="53"/>
      <c r="K91" s="53"/>
      <c r="L91" s="53"/>
      <c r="M91" s="53"/>
      <c r="N91" s="53"/>
    </row>
    <row r="92" spans="1:17" x14ac:dyDescent="0.2">
      <c r="A92" s="53"/>
      <c r="B92" s="53"/>
      <c r="C92" s="53"/>
      <c r="D92" s="53"/>
      <c r="E92" s="53"/>
      <c r="F92" s="53"/>
      <c r="G92" s="53"/>
      <c r="H92" s="53"/>
      <c r="I92" s="53"/>
      <c r="J92" s="53"/>
      <c r="K92" s="53"/>
      <c r="L92" s="53"/>
      <c r="M92" s="53"/>
      <c r="N92" s="53"/>
    </row>
    <row r="93" spans="1:17" x14ac:dyDescent="0.2">
      <c r="A93" s="53"/>
      <c r="B93" s="53"/>
      <c r="C93" s="53"/>
      <c r="D93" s="53"/>
      <c r="E93" s="53"/>
      <c r="F93" s="53"/>
      <c r="G93" s="53"/>
      <c r="H93" s="53"/>
      <c r="I93" s="53"/>
      <c r="J93" s="53"/>
      <c r="K93" s="53"/>
      <c r="L93" s="53"/>
      <c r="M93" s="53"/>
      <c r="N93" s="53"/>
    </row>
    <row r="94" spans="1:17" x14ac:dyDescent="0.2">
      <c r="A94" s="53"/>
      <c r="B94" s="53"/>
      <c r="C94" s="53"/>
      <c r="D94" s="53"/>
      <c r="E94" s="53"/>
      <c r="F94" s="53"/>
      <c r="G94" s="53"/>
      <c r="H94" s="53"/>
      <c r="I94" s="53"/>
      <c r="J94" s="53"/>
      <c r="K94" s="53"/>
      <c r="L94" s="53"/>
      <c r="M94" s="53"/>
      <c r="N94" s="53"/>
    </row>
    <row r="95" spans="1:17" x14ac:dyDescent="0.2">
      <c r="A95" s="53"/>
      <c r="B95" s="53"/>
      <c r="C95" s="53"/>
      <c r="D95" s="53"/>
      <c r="E95" s="53"/>
      <c r="F95" s="53"/>
      <c r="G95" s="53"/>
      <c r="H95" s="53"/>
      <c r="I95" s="53"/>
      <c r="J95" s="53"/>
      <c r="K95" s="53"/>
      <c r="L95" s="53"/>
      <c r="M95" s="53"/>
      <c r="N95" s="53"/>
    </row>
    <row r="96" spans="1:17" x14ac:dyDescent="0.2">
      <c r="A96" s="53"/>
      <c r="B96" s="53"/>
      <c r="C96" s="53"/>
      <c r="D96" s="53"/>
      <c r="E96" s="53"/>
      <c r="F96" s="53"/>
      <c r="G96" s="53"/>
      <c r="H96" s="53"/>
      <c r="I96" s="53"/>
      <c r="J96" s="53"/>
      <c r="K96" s="53"/>
      <c r="L96" s="53"/>
      <c r="M96" s="53"/>
      <c r="N96" s="53"/>
    </row>
    <row r="97" spans="1:14" x14ac:dyDescent="0.2">
      <c r="A97" s="53"/>
      <c r="B97" s="53"/>
      <c r="C97" s="53"/>
      <c r="D97" s="53"/>
      <c r="E97" s="53"/>
      <c r="F97" s="53"/>
      <c r="G97" s="53"/>
      <c r="H97" s="53"/>
      <c r="I97" s="53"/>
      <c r="J97" s="53"/>
      <c r="K97" s="53"/>
      <c r="L97" s="53"/>
      <c r="M97" s="53"/>
      <c r="N97" s="53"/>
    </row>
    <row r="98" spans="1:14" x14ac:dyDescent="0.2">
      <c r="A98" s="53"/>
      <c r="B98" s="53"/>
      <c r="C98" s="53"/>
      <c r="D98" s="53"/>
      <c r="E98" s="53"/>
      <c r="F98" s="53"/>
      <c r="G98" s="53"/>
      <c r="H98" s="53"/>
      <c r="I98" s="53"/>
      <c r="J98" s="53"/>
      <c r="K98" s="53"/>
      <c r="L98" s="53"/>
      <c r="M98" s="53"/>
      <c r="N98" s="53"/>
    </row>
    <row r="99" spans="1:14" x14ac:dyDescent="0.2">
      <c r="A99" s="53"/>
      <c r="B99" s="53"/>
      <c r="C99" s="53"/>
      <c r="D99" s="53"/>
      <c r="E99" s="53"/>
      <c r="F99" s="53"/>
      <c r="G99" s="53"/>
      <c r="H99" s="53"/>
      <c r="I99" s="53"/>
      <c r="J99" s="53"/>
      <c r="K99" s="53"/>
      <c r="L99" s="53"/>
      <c r="M99" s="53"/>
      <c r="N99" s="53"/>
    </row>
    <row r="100" spans="1:14" x14ac:dyDescent="0.2">
      <c r="A100" s="53"/>
      <c r="B100" s="53"/>
      <c r="C100" s="53"/>
      <c r="D100" s="53"/>
      <c r="E100" s="53"/>
      <c r="F100" s="53"/>
      <c r="G100" s="53"/>
      <c r="H100" s="53"/>
      <c r="I100" s="53"/>
      <c r="J100" s="53"/>
      <c r="K100" s="53"/>
      <c r="L100" s="53"/>
      <c r="M100" s="53"/>
      <c r="N100" s="53"/>
    </row>
    <row r="101" spans="1:14" x14ac:dyDescent="0.2">
      <c r="A101" s="53"/>
      <c r="B101" s="53"/>
      <c r="C101" s="53"/>
      <c r="D101" s="53"/>
      <c r="E101" s="53"/>
      <c r="F101" s="53"/>
      <c r="G101" s="53"/>
      <c r="H101" s="53"/>
      <c r="I101" s="53"/>
      <c r="J101" s="53"/>
      <c r="K101" s="53"/>
      <c r="L101" s="53"/>
      <c r="M101" s="53"/>
      <c r="N101" s="53"/>
    </row>
    <row r="102" spans="1:14" x14ac:dyDescent="0.2">
      <c r="A102" s="53"/>
      <c r="B102" s="53"/>
      <c r="C102" s="53"/>
      <c r="D102" s="53"/>
      <c r="E102" s="53"/>
      <c r="F102" s="53"/>
      <c r="G102" s="53"/>
      <c r="H102" s="53"/>
      <c r="I102" s="53"/>
      <c r="J102" s="53"/>
      <c r="K102" s="53"/>
      <c r="L102" s="53"/>
      <c r="M102" s="53"/>
      <c r="N102" s="53"/>
    </row>
    <row r="103" spans="1:14" x14ac:dyDescent="0.2">
      <c r="A103" s="53"/>
      <c r="B103" s="53"/>
      <c r="C103" s="53"/>
      <c r="D103" s="53"/>
      <c r="E103" s="53"/>
      <c r="F103" s="53"/>
      <c r="G103" s="53"/>
      <c r="H103" s="53"/>
      <c r="I103" s="53"/>
      <c r="J103" s="53"/>
      <c r="K103" s="53"/>
      <c r="L103" s="53"/>
      <c r="M103" s="53"/>
      <c r="N103" s="53"/>
    </row>
    <row r="104" spans="1:14" x14ac:dyDescent="0.2">
      <c r="A104" s="53"/>
      <c r="B104" s="53"/>
      <c r="C104" s="53"/>
      <c r="D104" s="53"/>
      <c r="E104" s="53"/>
      <c r="F104" s="53"/>
      <c r="G104" s="53"/>
      <c r="H104" s="53"/>
      <c r="I104" s="53"/>
      <c r="J104" s="53"/>
      <c r="K104" s="53"/>
      <c r="L104" s="53"/>
      <c r="M104" s="53"/>
      <c r="N104" s="53"/>
    </row>
    <row r="105" spans="1:14" x14ac:dyDescent="0.2">
      <c r="A105" s="53"/>
      <c r="B105" s="53"/>
      <c r="C105" s="53"/>
      <c r="D105" s="53"/>
      <c r="E105" s="53"/>
      <c r="F105" s="53"/>
      <c r="G105" s="53"/>
      <c r="H105" s="53"/>
      <c r="I105" s="53"/>
      <c r="J105" s="53"/>
      <c r="K105" s="53"/>
      <c r="L105" s="53"/>
      <c r="M105" s="53"/>
      <c r="N105" s="53"/>
    </row>
    <row r="106" spans="1:14" x14ac:dyDescent="0.2">
      <c r="A106" s="53"/>
      <c r="B106" s="53"/>
      <c r="C106" s="53"/>
      <c r="D106" s="53"/>
      <c r="E106" s="53"/>
      <c r="F106" s="53"/>
      <c r="G106" s="53"/>
      <c r="H106" s="53"/>
      <c r="I106" s="53"/>
      <c r="J106" s="53"/>
      <c r="K106" s="53"/>
      <c r="L106" s="53"/>
      <c r="M106" s="53"/>
      <c r="N106" s="53"/>
    </row>
    <row r="107" spans="1:14" x14ac:dyDescent="0.2">
      <c r="A107" s="53"/>
      <c r="B107" s="53"/>
      <c r="C107" s="53"/>
      <c r="D107" s="53"/>
      <c r="E107" s="53"/>
      <c r="F107" s="53"/>
      <c r="G107" s="53"/>
      <c r="H107" s="53"/>
      <c r="I107" s="53"/>
      <c r="J107" s="53"/>
      <c r="K107" s="53"/>
      <c r="L107" s="53"/>
      <c r="M107" s="53"/>
      <c r="N107" s="53"/>
    </row>
    <row r="108" spans="1:14" x14ac:dyDescent="0.2">
      <c r="A108" s="53"/>
      <c r="B108" s="53"/>
      <c r="C108" s="53"/>
      <c r="D108" s="53"/>
      <c r="E108" s="53"/>
      <c r="F108" s="53"/>
      <c r="G108" s="53"/>
      <c r="H108" s="53"/>
      <c r="I108" s="53"/>
      <c r="J108" s="53"/>
      <c r="K108" s="53"/>
      <c r="L108" s="53"/>
      <c r="M108" s="53"/>
      <c r="N108" s="53"/>
    </row>
    <row r="109" spans="1:14" x14ac:dyDescent="0.2">
      <c r="A109" s="53"/>
      <c r="B109" s="53"/>
      <c r="C109" s="53"/>
      <c r="D109" s="53"/>
      <c r="E109" s="53"/>
      <c r="F109" s="53"/>
      <c r="G109" s="53"/>
      <c r="H109" s="53"/>
      <c r="I109" s="53"/>
      <c r="J109" s="53"/>
      <c r="K109" s="53"/>
      <c r="L109" s="53"/>
      <c r="M109" s="53"/>
      <c r="N109" s="53"/>
    </row>
    <row r="110" spans="1:14" x14ac:dyDescent="0.2">
      <c r="A110" s="53"/>
      <c r="B110" s="53"/>
      <c r="C110" s="53"/>
      <c r="D110" s="53"/>
      <c r="E110" s="53"/>
      <c r="F110" s="53"/>
      <c r="G110" s="53"/>
      <c r="H110" s="53"/>
      <c r="I110" s="53"/>
      <c r="J110" s="53"/>
      <c r="K110" s="53"/>
      <c r="L110" s="53"/>
      <c r="M110" s="53"/>
      <c r="N110" s="53"/>
    </row>
    <row r="111" spans="1:14" x14ac:dyDescent="0.2">
      <c r="A111" s="53"/>
      <c r="B111" s="53"/>
      <c r="C111" s="53"/>
      <c r="D111" s="53"/>
      <c r="E111" s="53"/>
      <c r="F111" s="53"/>
      <c r="G111" s="53"/>
      <c r="H111" s="53"/>
      <c r="I111" s="53"/>
      <c r="J111" s="53"/>
      <c r="K111" s="53"/>
      <c r="L111" s="53"/>
      <c r="M111" s="53"/>
      <c r="N111" s="53"/>
    </row>
    <row r="112" spans="1:14" x14ac:dyDescent="0.2">
      <c r="A112" s="1066" t="str">
        <f>CONCATENATE("Einwohner in den Stadtbezirken am ",DAY(A1),".",MONTH(A1),".",YEAR(A1))</f>
        <v>Einwohner in den Stadtbezirken am 31.12.2020</v>
      </c>
      <c r="B112" s="53"/>
      <c r="C112" s="53"/>
      <c r="D112" s="53"/>
      <c r="E112" s="53"/>
      <c r="F112" s="53"/>
      <c r="G112" s="53"/>
      <c r="H112" s="53"/>
      <c r="I112" s="53"/>
      <c r="J112" s="53"/>
      <c r="K112" s="53"/>
      <c r="L112" s="53"/>
      <c r="M112" s="53"/>
      <c r="N112" s="53"/>
    </row>
    <row r="113" spans="1:14" x14ac:dyDescent="0.2">
      <c r="A113" s="53"/>
      <c r="B113" s="53"/>
      <c r="C113" s="53"/>
      <c r="D113" s="53"/>
      <c r="E113" s="53"/>
      <c r="F113" s="53"/>
      <c r="G113" s="53"/>
      <c r="H113" s="53"/>
      <c r="I113" s="53"/>
      <c r="J113" s="53"/>
      <c r="K113" s="53"/>
      <c r="L113" s="53"/>
      <c r="M113" s="53"/>
      <c r="N113" s="53"/>
    </row>
    <row r="114" spans="1:14" x14ac:dyDescent="0.2">
      <c r="A114" s="53"/>
      <c r="B114" s="53"/>
      <c r="C114" s="53"/>
      <c r="D114" s="53"/>
      <c r="E114" s="53"/>
      <c r="F114" s="53"/>
      <c r="G114" s="53"/>
      <c r="H114" s="53"/>
      <c r="I114" s="53"/>
      <c r="J114" s="53"/>
      <c r="K114" s="53"/>
      <c r="L114" s="53"/>
      <c r="M114" s="53"/>
      <c r="N114" s="53"/>
    </row>
    <row r="115" spans="1:14" x14ac:dyDescent="0.2">
      <c r="A115" s="53"/>
      <c r="B115" s="53"/>
      <c r="C115" s="53"/>
      <c r="D115" s="53"/>
      <c r="E115" s="53"/>
      <c r="F115" s="53"/>
      <c r="G115" s="53"/>
      <c r="H115" s="53"/>
      <c r="I115" s="53"/>
      <c r="J115" s="53"/>
      <c r="K115" s="53"/>
      <c r="L115" s="53"/>
      <c r="M115" s="53"/>
      <c r="N115" s="53"/>
    </row>
    <row r="116" spans="1:14" x14ac:dyDescent="0.2">
      <c r="A116" s="53"/>
      <c r="B116" s="53"/>
      <c r="C116" s="53"/>
      <c r="D116" s="53"/>
      <c r="E116" s="53"/>
      <c r="F116" s="53"/>
      <c r="G116" s="53"/>
      <c r="H116" s="53"/>
      <c r="I116" s="53"/>
      <c r="J116" s="53"/>
      <c r="K116" s="53"/>
      <c r="L116" s="53"/>
      <c r="M116" s="53"/>
      <c r="N116" s="284"/>
    </row>
    <row r="117" spans="1:14" x14ac:dyDescent="0.2">
      <c r="A117" s="53"/>
      <c r="B117" s="53"/>
      <c r="C117" s="53"/>
      <c r="D117" s="53"/>
      <c r="E117" s="53"/>
      <c r="F117" s="53"/>
      <c r="G117" s="53"/>
      <c r="H117" s="53"/>
      <c r="I117" s="53"/>
      <c r="J117" s="53"/>
      <c r="K117" s="53"/>
      <c r="L117" s="53"/>
      <c r="M117" s="53"/>
      <c r="N117" s="53"/>
    </row>
    <row r="118" spans="1:14" x14ac:dyDescent="0.2">
      <c r="A118" s="53"/>
      <c r="B118" s="53"/>
      <c r="C118" s="53"/>
      <c r="D118" s="53"/>
      <c r="E118" s="53"/>
      <c r="F118" s="53"/>
      <c r="G118" s="53"/>
      <c r="H118" s="53"/>
      <c r="I118" s="53"/>
      <c r="J118" s="53"/>
      <c r="K118" s="53"/>
      <c r="L118" s="53"/>
      <c r="M118" s="53"/>
      <c r="N118" s="53"/>
    </row>
    <row r="119" spans="1:14" x14ac:dyDescent="0.2">
      <c r="A119" s="53"/>
      <c r="B119" s="53"/>
      <c r="C119" s="53"/>
      <c r="D119" s="53"/>
      <c r="E119" s="53"/>
      <c r="F119" s="53"/>
      <c r="G119" s="53"/>
      <c r="H119" s="53"/>
      <c r="I119" s="53"/>
      <c r="J119" s="53"/>
      <c r="K119" s="53"/>
      <c r="L119" s="53"/>
      <c r="M119" s="53"/>
      <c r="N119" s="53"/>
    </row>
    <row r="120" spans="1:14" x14ac:dyDescent="0.2">
      <c r="A120" s="53"/>
      <c r="B120" s="53"/>
      <c r="C120" s="53"/>
      <c r="D120" s="53"/>
      <c r="E120" s="53"/>
      <c r="F120" s="53"/>
      <c r="G120" s="53"/>
      <c r="H120" s="53"/>
      <c r="I120" s="53"/>
      <c r="J120" s="53"/>
      <c r="K120" s="53"/>
      <c r="L120" s="53"/>
      <c r="M120" s="53"/>
      <c r="N120" s="53"/>
    </row>
    <row r="121" spans="1:14" x14ac:dyDescent="0.2">
      <c r="A121" s="53"/>
      <c r="B121" s="53"/>
      <c r="C121" s="53"/>
      <c r="D121" s="53"/>
      <c r="E121" s="53"/>
      <c r="F121" s="53"/>
      <c r="G121" s="53"/>
      <c r="H121" s="53"/>
      <c r="I121" s="53"/>
      <c r="J121" s="53"/>
      <c r="K121" s="53"/>
      <c r="L121" s="53"/>
      <c r="M121" s="53"/>
      <c r="N121" s="53"/>
    </row>
    <row r="122" spans="1:14" x14ac:dyDescent="0.2">
      <c r="A122" s="53"/>
      <c r="B122" s="53"/>
      <c r="C122" s="53"/>
      <c r="D122" s="53"/>
      <c r="E122" s="53"/>
      <c r="F122" s="53"/>
      <c r="G122" s="53"/>
      <c r="H122" s="53"/>
      <c r="I122" s="53"/>
      <c r="J122" s="53"/>
      <c r="K122" s="53"/>
      <c r="L122" s="53"/>
      <c r="M122" s="53"/>
      <c r="N122" s="66"/>
    </row>
    <row r="123" spans="1:14" x14ac:dyDescent="0.2">
      <c r="A123" s="53"/>
      <c r="B123" s="53"/>
      <c r="C123" s="53"/>
      <c r="D123" s="53"/>
      <c r="E123" s="53"/>
      <c r="F123" s="53"/>
      <c r="G123" s="53"/>
      <c r="H123" s="53"/>
      <c r="I123" s="53"/>
      <c r="J123" s="53"/>
      <c r="K123" s="53"/>
      <c r="L123" s="53"/>
      <c r="M123" s="53"/>
      <c r="N123" s="53"/>
    </row>
    <row r="124" spans="1:14" x14ac:dyDescent="0.2">
      <c r="A124" s="53"/>
      <c r="B124" s="53"/>
      <c r="C124" s="53"/>
      <c r="D124" s="53"/>
      <c r="E124" s="53"/>
      <c r="F124" s="53"/>
      <c r="G124" s="53"/>
      <c r="H124" s="53"/>
      <c r="I124" s="53"/>
      <c r="J124" s="53"/>
      <c r="K124" s="53"/>
      <c r="L124" s="53"/>
      <c r="M124" s="53"/>
      <c r="N124" s="53"/>
    </row>
    <row r="125" spans="1:14" x14ac:dyDescent="0.2">
      <c r="A125" s="53"/>
      <c r="B125" s="53"/>
      <c r="C125" s="53"/>
      <c r="D125" s="53"/>
      <c r="E125" s="53"/>
      <c r="F125" s="53"/>
      <c r="G125" s="53"/>
      <c r="H125" s="53"/>
      <c r="I125" s="53"/>
      <c r="J125" s="53"/>
      <c r="K125" s="53"/>
      <c r="L125" s="53"/>
      <c r="M125" s="53"/>
      <c r="N125" s="53"/>
    </row>
    <row r="126" spans="1:14" x14ac:dyDescent="0.2">
      <c r="A126" s="53"/>
      <c r="B126" s="53"/>
      <c r="C126" s="53"/>
      <c r="D126" s="53"/>
      <c r="E126" s="53"/>
      <c r="F126" s="53"/>
      <c r="G126" s="53"/>
      <c r="H126" s="53"/>
      <c r="I126" s="53"/>
      <c r="J126" s="53"/>
      <c r="K126" s="53"/>
      <c r="L126" s="53"/>
      <c r="M126" s="53"/>
      <c r="N126" s="53"/>
    </row>
    <row r="127" spans="1:14" x14ac:dyDescent="0.2">
      <c r="A127" s="53"/>
      <c r="B127" s="53"/>
      <c r="C127" s="53"/>
      <c r="D127" s="53"/>
      <c r="E127" s="53"/>
      <c r="F127" s="53"/>
      <c r="G127" s="53"/>
      <c r="H127" s="53"/>
      <c r="I127" s="53"/>
      <c r="J127" s="53"/>
      <c r="K127" s="53"/>
      <c r="L127" s="53"/>
      <c r="M127" s="53"/>
      <c r="N127" s="53"/>
    </row>
    <row r="128" spans="1:14" x14ac:dyDescent="0.2">
      <c r="A128" s="53"/>
      <c r="B128" s="53"/>
      <c r="C128" s="53"/>
      <c r="D128" s="53"/>
      <c r="E128" s="53"/>
      <c r="F128" s="53"/>
      <c r="G128" s="53"/>
      <c r="H128" s="53"/>
      <c r="I128" s="53"/>
      <c r="J128" s="53"/>
      <c r="K128" s="53"/>
      <c r="L128" s="53"/>
      <c r="M128" s="53"/>
      <c r="N128" s="53"/>
    </row>
    <row r="129" spans="1:14" x14ac:dyDescent="0.2">
      <c r="A129" s="53"/>
      <c r="B129" s="53"/>
      <c r="C129" s="53"/>
      <c r="D129" s="53"/>
      <c r="E129" s="53"/>
      <c r="F129" s="53"/>
      <c r="G129" s="53"/>
      <c r="H129" s="53"/>
      <c r="I129" s="53"/>
      <c r="J129" s="53"/>
      <c r="K129" s="53"/>
      <c r="L129" s="53"/>
      <c r="M129" s="53"/>
      <c r="N129" s="53"/>
    </row>
    <row r="130" spans="1:14" x14ac:dyDescent="0.2">
      <c r="A130" s="53"/>
      <c r="B130" s="53"/>
      <c r="C130" s="53"/>
      <c r="D130" s="53"/>
      <c r="E130" s="53"/>
      <c r="F130" s="53"/>
      <c r="G130" s="53"/>
      <c r="H130" s="53"/>
      <c r="I130" s="53"/>
      <c r="J130" s="53"/>
      <c r="K130" s="53"/>
      <c r="L130" s="53"/>
      <c r="M130" s="53"/>
      <c r="N130" s="53"/>
    </row>
    <row r="131" spans="1:14" x14ac:dyDescent="0.2">
      <c r="A131" s="53"/>
      <c r="B131" s="53"/>
      <c r="C131" s="53"/>
      <c r="D131" s="53"/>
      <c r="E131" s="53"/>
      <c r="F131" s="53"/>
      <c r="G131" s="53"/>
      <c r="H131" s="53"/>
      <c r="I131" s="53"/>
      <c r="J131" s="53"/>
      <c r="K131" s="53"/>
      <c r="L131" s="53"/>
      <c r="M131" s="53"/>
      <c r="N131" s="53"/>
    </row>
    <row r="132" spans="1:14" x14ac:dyDescent="0.2">
      <c r="A132" s="53"/>
      <c r="B132" s="53"/>
      <c r="C132" s="53"/>
      <c r="D132" s="53"/>
      <c r="E132" s="53"/>
      <c r="F132" s="53"/>
      <c r="G132" s="53"/>
      <c r="H132" s="53"/>
      <c r="I132" s="53"/>
      <c r="J132" s="53"/>
      <c r="K132" s="53"/>
      <c r="L132" s="53"/>
      <c r="M132" s="53"/>
      <c r="N132" s="53"/>
    </row>
    <row r="133" spans="1:14" x14ac:dyDescent="0.2">
      <c r="A133" s="53"/>
      <c r="B133" s="53"/>
      <c r="C133" s="53"/>
      <c r="D133" s="53"/>
      <c r="E133" s="53"/>
      <c r="F133" s="53"/>
      <c r="G133" s="53"/>
      <c r="H133" s="53"/>
      <c r="I133" s="53"/>
      <c r="J133" s="53"/>
      <c r="K133" s="53"/>
      <c r="L133" s="53"/>
      <c r="M133" s="53"/>
      <c r="N133" s="53"/>
    </row>
    <row r="134" spans="1:14" x14ac:dyDescent="0.2">
      <c r="A134" s="53"/>
      <c r="B134" s="53"/>
      <c r="C134" s="53"/>
      <c r="D134" s="53"/>
      <c r="E134" s="53"/>
      <c r="F134" s="53"/>
      <c r="G134" s="53"/>
      <c r="H134" s="53"/>
      <c r="I134" s="53"/>
      <c r="J134" s="53"/>
      <c r="K134" s="53"/>
      <c r="L134" s="53"/>
      <c r="M134" s="53"/>
      <c r="N134" s="53"/>
    </row>
    <row r="135" spans="1:14" x14ac:dyDescent="0.2">
      <c r="A135" s="53"/>
      <c r="B135" s="53"/>
      <c r="C135" s="53"/>
      <c r="D135" s="53"/>
      <c r="E135" s="53"/>
      <c r="F135" s="53"/>
      <c r="G135" s="53"/>
      <c r="H135" s="53"/>
      <c r="I135" s="53"/>
      <c r="J135" s="53"/>
      <c r="K135" s="53"/>
      <c r="L135" s="53"/>
      <c r="M135" s="53"/>
      <c r="N135" s="53"/>
    </row>
    <row r="136" spans="1:14" x14ac:dyDescent="0.2">
      <c r="A136" s="53"/>
      <c r="B136" s="53"/>
      <c r="C136" s="53"/>
      <c r="D136" s="53"/>
      <c r="E136" s="53"/>
      <c r="F136" s="53"/>
      <c r="G136" s="53"/>
      <c r="H136" s="53"/>
      <c r="I136" s="53"/>
      <c r="J136" s="53"/>
      <c r="K136" s="53"/>
      <c r="L136" s="53"/>
      <c r="M136" s="53"/>
      <c r="N136" s="53"/>
    </row>
    <row r="137" spans="1:14" x14ac:dyDescent="0.2">
      <c r="A137" s="53"/>
      <c r="B137" s="53"/>
      <c r="C137" s="53"/>
      <c r="D137" s="53"/>
      <c r="E137" s="53"/>
      <c r="F137" s="53"/>
      <c r="G137" s="53"/>
      <c r="H137" s="53"/>
      <c r="I137" s="53"/>
      <c r="J137" s="53"/>
      <c r="K137" s="53"/>
      <c r="L137" s="53"/>
      <c r="M137" s="53"/>
      <c r="N137" s="53"/>
    </row>
    <row r="138" spans="1:14" x14ac:dyDescent="0.2">
      <c r="A138" s="53"/>
      <c r="B138" s="53"/>
      <c r="C138" s="53"/>
      <c r="D138" s="53"/>
      <c r="E138" s="53"/>
      <c r="F138" s="53"/>
      <c r="G138" s="53"/>
      <c r="H138" s="53"/>
      <c r="I138" s="53"/>
      <c r="J138" s="53"/>
      <c r="K138" s="53"/>
      <c r="L138" s="53"/>
      <c r="M138" s="53"/>
      <c r="N138" s="53"/>
    </row>
    <row r="139" spans="1:14" x14ac:dyDescent="0.2">
      <c r="A139" s="53"/>
      <c r="B139" s="53"/>
      <c r="C139" s="53"/>
      <c r="D139" s="53"/>
      <c r="E139" s="53"/>
      <c r="F139" s="53"/>
      <c r="G139" s="53"/>
      <c r="H139" s="53"/>
      <c r="I139" s="53"/>
      <c r="J139" s="53"/>
      <c r="K139" s="53"/>
      <c r="L139" s="53"/>
      <c r="M139" s="53"/>
      <c r="N139" s="53"/>
    </row>
  </sheetData>
  <phoneticPr fontId="16" type="noConversion"/>
  <hyperlinks>
    <hyperlink ref="N1" location="INHALT!A1" display="INHALT!A1" xr:uid="{070E5310-0353-4BF0-85FE-1D5C83F93F46}"/>
  </hyperlinks>
  <printOptions horizontalCentered="1"/>
  <pageMargins left="0.59055118110236227" right="0.39370078740157483" top="0.59055118110236227" bottom="0.59055118110236227" header="0.27559055118110237" footer="0.27559055118110237"/>
  <pageSetup paperSize="9" scale="74" firstPageNumber="10" pageOrder="overThenDown" orientation="portrait" useFirstPageNumber="1" r:id="rId1"/>
  <headerFooter alignWithMargins="0">
    <oddFooter>&amp;CSeite &amp;P</oddFooter>
  </headerFooter>
  <rowBreaks count="1" manualBreakCount="1">
    <brk id="70"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J115"/>
  <sheetViews>
    <sheetView zoomScale="85" zoomScaleNormal="85" zoomScaleSheetLayoutView="70" workbookViewId="0">
      <pane xSplit="2" ySplit="6" topLeftCell="C7" activePane="bottomRight" state="frozen"/>
      <selection activeCell="A80" sqref="A80:XFD80"/>
      <selection pane="topRight" activeCell="A80" sqref="A80:XFD80"/>
      <selection pane="bottomLeft" activeCell="A80" sqref="A80:XFD80"/>
      <selection pane="bottomRight" activeCell="I1" sqref="I1"/>
    </sheetView>
  </sheetViews>
  <sheetFormatPr baseColWidth="10" defaultRowHeight="12.75" x14ac:dyDescent="0.2"/>
  <cols>
    <col min="1" max="1" width="5.7109375" customWidth="1"/>
    <col min="2" max="2" width="21.85546875" bestFit="1" customWidth="1"/>
    <col min="3" max="3" width="8.140625" customWidth="1"/>
    <col min="4" max="4" width="9.28515625" customWidth="1"/>
    <col min="5" max="5" width="6" customWidth="1"/>
    <col min="6" max="6" width="5.5703125" bestFit="1" customWidth="1"/>
    <col min="7" max="7" width="22.28515625" customWidth="1"/>
    <col min="8" max="8" width="8.140625" customWidth="1"/>
    <col min="9" max="9" width="10.140625" customWidth="1"/>
  </cols>
  <sheetData>
    <row r="1" spans="1:10" x14ac:dyDescent="0.2">
      <c r="A1" s="53"/>
      <c r="B1" s="53"/>
      <c r="C1" s="53"/>
      <c r="D1" s="53"/>
      <c r="E1" s="53"/>
      <c r="F1" s="53"/>
      <c r="G1" s="53"/>
      <c r="H1" s="53"/>
      <c r="I1" s="1070" t="s">
        <v>512</v>
      </c>
    </row>
    <row r="2" spans="1:10" ht="15.75" x14ac:dyDescent="0.2">
      <c r="A2" s="174" t="s">
        <v>484</v>
      </c>
      <c r="B2" s="56"/>
      <c r="C2" s="56"/>
      <c r="D2" s="55"/>
      <c r="E2" s="53"/>
      <c r="F2" s="53"/>
      <c r="G2" s="53"/>
      <c r="H2" s="53"/>
      <c r="I2" s="53"/>
    </row>
    <row r="3" spans="1:10" x14ac:dyDescent="0.2">
      <c r="A3" s="78" t="s">
        <v>1</v>
      </c>
      <c r="B3" s="56"/>
      <c r="C3" s="56"/>
      <c r="D3" s="66"/>
      <c r="E3" s="53"/>
      <c r="F3" s="53"/>
      <c r="G3" s="53"/>
      <c r="H3" s="53"/>
      <c r="I3" s="53"/>
    </row>
    <row r="4" spans="1:10" ht="9" customHeight="1" x14ac:dyDescent="0.2">
      <c r="A4" s="79"/>
      <c r="B4" s="56"/>
      <c r="C4" s="56"/>
      <c r="D4" s="66"/>
      <c r="E4" s="53"/>
      <c r="F4" s="53"/>
      <c r="G4" s="53"/>
      <c r="H4" s="53"/>
      <c r="I4" s="66" t="s">
        <v>509</v>
      </c>
    </row>
    <row r="5" spans="1:10" s="6" customFormat="1" ht="30" customHeight="1" x14ac:dyDescent="0.2">
      <c r="A5" s="172" t="s">
        <v>100</v>
      </c>
      <c r="B5" s="246" t="s">
        <v>101</v>
      </c>
      <c r="C5" s="625" t="s">
        <v>516</v>
      </c>
      <c r="D5" s="660"/>
      <c r="E5" s="55"/>
      <c r="F5" s="172" t="s">
        <v>100</v>
      </c>
      <c r="G5" s="246" t="s">
        <v>101</v>
      </c>
      <c r="H5" s="625" t="s">
        <v>516</v>
      </c>
      <c r="I5" s="660"/>
      <c r="J5" s="661"/>
    </row>
    <row r="6" spans="1:10" s="6" customFormat="1" x14ac:dyDescent="0.2">
      <c r="A6" s="173"/>
      <c r="B6" s="169"/>
      <c r="C6" s="837" t="s">
        <v>224</v>
      </c>
      <c r="D6" s="655" t="s">
        <v>223</v>
      </c>
      <c r="E6" s="55"/>
      <c r="F6" s="173"/>
      <c r="G6" s="169"/>
      <c r="H6" s="654" t="s">
        <v>224</v>
      </c>
      <c r="I6" s="655" t="s">
        <v>223</v>
      </c>
    </row>
    <row r="7" spans="1:10" s="6" customFormat="1" ht="13.15" customHeight="1" x14ac:dyDescent="0.2">
      <c r="A7" s="80"/>
      <c r="B7" s="80"/>
      <c r="C7" s="81"/>
      <c r="D7" s="586"/>
      <c r="E7" s="53"/>
      <c r="F7" s="53"/>
      <c r="G7" s="53"/>
      <c r="H7" s="642"/>
      <c r="I7" s="642"/>
    </row>
    <row r="8" spans="1:10" s="4" customFormat="1" ht="13.15" customHeight="1" x14ac:dyDescent="0.2">
      <c r="A8" s="574">
        <v>10</v>
      </c>
      <c r="B8" s="61" t="s">
        <v>37</v>
      </c>
      <c r="C8" s="657">
        <v>20</v>
      </c>
      <c r="D8" s="658">
        <v>3.8834951456310676</v>
      </c>
      <c r="E8" s="659"/>
      <c r="F8" s="574">
        <v>71</v>
      </c>
      <c r="G8" s="61" t="s">
        <v>70</v>
      </c>
      <c r="H8" s="657">
        <v>30</v>
      </c>
      <c r="I8" s="691">
        <v>1.8237082066869299</v>
      </c>
    </row>
    <row r="9" spans="1:10" s="4" customFormat="1" ht="13.15" customHeight="1" x14ac:dyDescent="0.2">
      <c r="A9" s="574">
        <v>11</v>
      </c>
      <c r="B9" s="61" t="s">
        <v>38</v>
      </c>
      <c r="C9" s="657">
        <v>-30</v>
      </c>
      <c r="D9" s="658">
        <v>-2.5751072961373391</v>
      </c>
      <c r="E9" s="659"/>
      <c r="F9" s="574">
        <v>72</v>
      </c>
      <c r="G9" s="61" t="s">
        <v>71</v>
      </c>
      <c r="H9" s="657">
        <v>295</v>
      </c>
      <c r="I9" s="691">
        <v>11.04868913857678</v>
      </c>
    </row>
    <row r="10" spans="1:10" s="4" customFormat="1" ht="13.15" customHeight="1" x14ac:dyDescent="0.2">
      <c r="A10" s="574">
        <v>12</v>
      </c>
      <c r="B10" s="61" t="s">
        <v>90</v>
      </c>
      <c r="C10" s="657">
        <v>605</v>
      </c>
      <c r="D10" s="658">
        <v>33.704735376044567</v>
      </c>
      <c r="E10" s="659"/>
      <c r="F10" s="574">
        <v>81</v>
      </c>
      <c r="G10" s="61" t="s">
        <v>5</v>
      </c>
      <c r="H10" s="657">
        <v>190</v>
      </c>
      <c r="I10" s="691">
        <v>16.170212765957448</v>
      </c>
    </row>
    <row r="11" spans="1:10" s="4" customFormat="1" ht="13.15" customHeight="1" x14ac:dyDescent="0.2">
      <c r="A11" s="574">
        <v>13</v>
      </c>
      <c r="B11" s="61" t="s">
        <v>39</v>
      </c>
      <c r="C11" s="657">
        <v>75</v>
      </c>
      <c r="D11" s="658">
        <v>24.590163934426229</v>
      </c>
      <c r="E11" s="659"/>
      <c r="F11" s="574">
        <v>82</v>
      </c>
      <c r="G11" s="61" t="s">
        <v>72</v>
      </c>
      <c r="H11" s="657">
        <v>175</v>
      </c>
      <c r="I11" s="691">
        <v>7.9185520361990944</v>
      </c>
    </row>
    <row r="12" spans="1:10" s="4" customFormat="1" ht="13.15" customHeight="1" x14ac:dyDescent="0.2">
      <c r="A12" s="574">
        <v>14</v>
      </c>
      <c r="B12" s="61" t="s">
        <v>40</v>
      </c>
      <c r="C12" s="657">
        <v>280</v>
      </c>
      <c r="D12" s="658">
        <v>12.095032397408207</v>
      </c>
      <c r="E12" s="659"/>
      <c r="F12" s="574">
        <v>83</v>
      </c>
      <c r="G12" s="61" t="s">
        <v>73</v>
      </c>
      <c r="H12" s="657">
        <v>25</v>
      </c>
      <c r="I12" s="691">
        <v>1.6286644951140066</v>
      </c>
    </row>
    <row r="13" spans="1:10" s="4" customFormat="1" ht="13.15" customHeight="1" x14ac:dyDescent="0.2">
      <c r="A13" s="574">
        <v>15</v>
      </c>
      <c r="B13" s="61" t="s">
        <v>41</v>
      </c>
      <c r="C13" s="657">
        <v>35</v>
      </c>
      <c r="D13" s="658">
        <v>3.1963470319634704</v>
      </c>
      <c r="E13" s="659"/>
      <c r="F13" s="574">
        <v>91</v>
      </c>
      <c r="G13" s="61" t="s">
        <v>74</v>
      </c>
      <c r="H13" s="657">
        <v>155</v>
      </c>
      <c r="I13" s="691">
        <v>12.350597609561753</v>
      </c>
    </row>
    <row r="14" spans="1:10" s="4" customFormat="1" ht="13.15" customHeight="1" x14ac:dyDescent="0.2">
      <c r="A14" s="574">
        <v>16</v>
      </c>
      <c r="B14" s="61" t="s">
        <v>99</v>
      </c>
      <c r="C14" s="657">
        <v>120</v>
      </c>
      <c r="D14" s="658">
        <v>4.4362292051756009</v>
      </c>
      <c r="E14" s="659"/>
      <c r="F14" s="574">
        <v>92</v>
      </c>
      <c r="G14" s="61" t="s">
        <v>75</v>
      </c>
      <c r="H14" s="657">
        <v>335</v>
      </c>
      <c r="I14" s="691" t="s">
        <v>396</v>
      </c>
    </row>
    <row r="15" spans="1:10" s="4" customFormat="1" ht="13.15" customHeight="1" x14ac:dyDescent="0.2">
      <c r="A15" s="574">
        <v>17</v>
      </c>
      <c r="B15" s="61" t="s">
        <v>42</v>
      </c>
      <c r="C15" s="657">
        <v>40</v>
      </c>
      <c r="D15" s="658">
        <v>1.094391244870041</v>
      </c>
      <c r="E15" s="659"/>
      <c r="F15" s="574">
        <v>93</v>
      </c>
      <c r="G15" s="61" t="s">
        <v>76</v>
      </c>
      <c r="H15" s="657">
        <v>130</v>
      </c>
      <c r="I15" s="691">
        <v>9.0909090909090917</v>
      </c>
    </row>
    <row r="16" spans="1:10" s="4" customFormat="1" ht="13.15" customHeight="1" x14ac:dyDescent="0.2">
      <c r="A16" s="574">
        <v>21</v>
      </c>
      <c r="B16" s="61" t="s">
        <v>43</v>
      </c>
      <c r="C16" s="657">
        <v>215</v>
      </c>
      <c r="D16" s="658">
        <v>14.576271186440678</v>
      </c>
      <c r="E16" s="659"/>
      <c r="F16" s="574">
        <v>94</v>
      </c>
      <c r="G16" s="61" t="s">
        <v>77</v>
      </c>
      <c r="H16" s="657">
        <v>105</v>
      </c>
      <c r="I16" s="691">
        <v>5.0724637681159424</v>
      </c>
    </row>
    <row r="17" spans="1:9" s="4" customFormat="1" ht="13.15" customHeight="1" x14ac:dyDescent="0.2">
      <c r="A17" s="574">
        <v>22</v>
      </c>
      <c r="B17" s="61" t="s">
        <v>44</v>
      </c>
      <c r="C17" s="657">
        <v>95</v>
      </c>
      <c r="D17" s="658">
        <v>6.0702875399361016</v>
      </c>
      <c r="E17" s="659"/>
      <c r="F17" s="574">
        <v>101</v>
      </c>
      <c r="G17" s="61" t="s">
        <v>78</v>
      </c>
      <c r="H17" s="657">
        <v>335</v>
      </c>
      <c r="I17" s="691">
        <v>12.093862815884476</v>
      </c>
    </row>
    <row r="18" spans="1:9" s="4" customFormat="1" ht="13.15" customHeight="1" x14ac:dyDescent="0.2">
      <c r="A18" s="574">
        <v>23</v>
      </c>
      <c r="B18" s="61" t="s">
        <v>45</v>
      </c>
      <c r="C18" s="657">
        <v>-25</v>
      </c>
      <c r="D18" s="658">
        <v>-0.75757575757575757</v>
      </c>
      <c r="E18" s="659"/>
      <c r="F18" s="574">
        <v>102</v>
      </c>
      <c r="G18" s="61" t="s">
        <v>79</v>
      </c>
      <c r="H18" s="657">
        <v>15</v>
      </c>
      <c r="I18" s="691">
        <v>16.666666666666664</v>
      </c>
    </row>
    <row r="19" spans="1:9" s="4" customFormat="1" ht="13.15" customHeight="1" x14ac:dyDescent="0.2">
      <c r="A19" s="574">
        <v>24</v>
      </c>
      <c r="B19" s="61" t="s">
        <v>46</v>
      </c>
      <c r="C19" s="657">
        <v>-285</v>
      </c>
      <c r="D19" s="658">
        <v>-4.2284866468842734</v>
      </c>
      <c r="E19" s="659"/>
      <c r="F19" s="574">
        <v>103</v>
      </c>
      <c r="G19" s="61" t="s">
        <v>80</v>
      </c>
      <c r="H19" s="657">
        <v>395</v>
      </c>
      <c r="I19" s="691">
        <v>83.15789473684211</v>
      </c>
    </row>
    <row r="20" spans="1:9" s="4" customFormat="1" ht="13.15" customHeight="1" x14ac:dyDescent="0.2">
      <c r="A20" s="574">
        <v>25</v>
      </c>
      <c r="B20" s="61" t="s">
        <v>180</v>
      </c>
      <c r="C20" s="657">
        <v>-180</v>
      </c>
      <c r="D20" s="658">
        <v>-8.8019559902200495</v>
      </c>
      <c r="E20" s="659"/>
      <c r="F20" s="574">
        <v>105</v>
      </c>
      <c r="G20" s="61" t="s">
        <v>81</v>
      </c>
      <c r="H20" s="657">
        <v>100</v>
      </c>
      <c r="I20" s="691">
        <v>21.978021978021978</v>
      </c>
    </row>
    <row r="21" spans="1:9" s="4" customFormat="1" ht="13.15" customHeight="1" x14ac:dyDescent="0.2">
      <c r="A21" s="574">
        <v>26</v>
      </c>
      <c r="B21" s="61" t="s">
        <v>164</v>
      </c>
      <c r="C21" s="657">
        <v>-60</v>
      </c>
      <c r="D21" s="658">
        <v>-2.2388059701492535</v>
      </c>
      <c r="E21" s="659"/>
      <c r="F21" s="574">
        <v>106</v>
      </c>
      <c r="G21" s="61" t="s">
        <v>82</v>
      </c>
      <c r="H21" s="657">
        <v>65</v>
      </c>
      <c r="I21" s="691">
        <v>7.3863636363636367</v>
      </c>
    </row>
    <row r="22" spans="1:9" s="4" customFormat="1" ht="13.15" customHeight="1" x14ac:dyDescent="0.2">
      <c r="A22" s="574">
        <v>31</v>
      </c>
      <c r="B22" s="61" t="s">
        <v>47</v>
      </c>
      <c r="C22" s="657">
        <v>515</v>
      </c>
      <c r="D22" s="658">
        <v>15.535444947209653</v>
      </c>
      <c r="E22" s="659"/>
      <c r="F22" s="574">
        <v>107</v>
      </c>
      <c r="G22" s="61" t="s">
        <v>83</v>
      </c>
      <c r="H22" s="657">
        <v>100</v>
      </c>
      <c r="I22" s="691">
        <v>4.9019607843137258</v>
      </c>
    </row>
    <row r="23" spans="1:9" s="4" customFormat="1" ht="13.15" customHeight="1" x14ac:dyDescent="0.2">
      <c r="A23" s="574">
        <v>32</v>
      </c>
      <c r="B23" s="61" t="s">
        <v>48</v>
      </c>
      <c r="C23" s="657">
        <v>755</v>
      </c>
      <c r="D23" s="658">
        <v>14.906219151036526</v>
      </c>
      <c r="E23" s="659"/>
      <c r="F23" s="574">
        <v>108</v>
      </c>
      <c r="G23" s="61" t="s">
        <v>84</v>
      </c>
      <c r="H23" s="657">
        <v>20</v>
      </c>
      <c r="I23" s="691">
        <v>1.932367149758454</v>
      </c>
    </row>
    <row r="24" spans="1:9" s="4" customFormat="1" ht="13.15" customHeight="1" x14ac:dyDescent="0.2">
      <c r="A24" s="574">
        <v>33</v>
      </c>
      <c r="B24" s="61" t="s">
        <v>181</v>
      </c>
      <c r="C24" s="657">
        <v>5</v>
      </c>
      <c r="D24" s="658">
        <v>6.666666666666667</v>
      </c>
      <c r="E24" s="659"/>
      <c r="F24" s="574">
        <v>109</v>
      </c>
      <c r="G24" s="61" t="s">
        <v>145</v>
      </c>
      <c r="H24" s="657">
        <v>120</v>
      </c>
      <c r="I24" s="691">
        <v>28.915662650602407</v>
      </c>
    </row>
    <row r="25" spans="1:9" s="4" customFormat="1" ht="13.15" customHeight="1" x14ac:dyDescent="0.2">
      <c r="A25" s="574">
        <v>34</v>
      </c>
      <c r="B25" s="61" t="s">
        <v>49</v>
      </c>
      <c r="C25" s="657">
        <v>165</v>
      </c>
      <c r="D25" s="658">
        <v>3.891509433962264</v>
      </c>
      <c r="E25" s="659"/>
      <c r="F25" s="574">
        <v>111</v>
      </c>
      <c r="G25" s="61" t="s">
        <v>85</v>
      </c>
      <c r="H25" s="657">
        <v>915</v>
      </c>
      <c r="I25" s="691">
        <v>25.630252100840334</v>
      </c>
    </row>
    <row r="26" spans="1:9" s="4" customFormat="1" ht="13.15" customHeight="1" x14ac:dyDescent="0.2">
      <c r="A26" s="574">
        <v>35</v>
      </c>
      <c r="B26" s="61" t="s">
        <v>91</v>
      </c>
      <c r="C26" s="657">
        <v>360</v>
      </c>
      <c r="D26" s="658">
        <v>14.545454545454545</v>
      </c>
      <c r="E26" s="659"/>
      <c r="F26" s="574">
        <v>112</v>
      </c>
      <c r="G26" s="61" t="s">
        <v>86</v>
      </c>
      <c r="H26" s="657">
        <v>1120</v>
      </c>
      <c r="I26" s="691">
        <v>26.540284360189574</v>
      </c>
    </row>
    <row r="27" spans="1:9" s="4" customFormat="1" ht="13.15" customHeight="1" x14ac:dyDescent="0.2">
      <c r="A27" s="574">
        <v>36</v>
      </c>
      <c r="B27" s="61" t="s">
        <v>50</v>
      </c>
      <c r="C27" s="657">
        <v>335</v>
      </c>
      <c r="D27" s="658">
        <v>9.4766619519094757</v>
      </c>
      <c r="E27" s="659"/>
      <c r="F27" s="574">
        <v>113</v>
      </c>
      <c r="G27" s="61" t="s">
        <v>87</v>
      </c>
      <c r="H27" s="657">
        <v>315</v>
      </c>
      <c r="I27" s="691">
        <v>175</v>
      </c>
    </row>
    <row r="28" spans="1:9" s="4" customFormat="1" ht="13.15" customHeight="1" x14ac:dyDescent="0.2">
      <c r="A28" s="574">
        <v>41</v>
      </c>
      <c r="B28" s="61" t="s">
        <v>51</v>
      </c>
      <c r="C28" s="657">
        <v>205</v>
      </c>
      <c r="D28" s="658">
        <v>6.9023569023569031</v>
      </c>
      <c r="E28" s="659"/>
      <c r="F28" s="574">
        <v>121</v>
      </c>
      <c r="G28" s="61" t="s">
        <v>61</v>
      </c>
      <c r="H28" s="657">
        <v>230</v>
      </c>
      <c r="I28" s="691">
        <v>4.0034812880765891</v>
      </c>
    </row>
    <row r="29" spans="1:9" s="4" customFormat="1" ht="13.15" customHeight="1" x14ac:dyDescent="0.2">
      <c r="A29" s="574">
        <v>42</v>
      </c>
      <c r="B29" s="61" t="s">
        <v>52</v>
      </c>
      <c r="C29" s="657">
        <v>165</v>
      </c>
      <c r="D29" s="658">
        <v>5.2380952380952381</v>
      </c>
      <c r="E29" s="659"/>
      <c r="F29" s="574">
        <v>122</v>
      </c>
      <c r="G29" s="61" t="s">
        <v>62</v>
      </c>
      <c r="H29" s="657">
        <v>410</v>
      </c>
      <c r="I29" s="691">
        <v>8.4710743801652892</v>
      </c>
    </row>
    <row r="30" spans="1:9" s="4" customFormat="1" ht="13.15" customHeight="1" x14ac:dyDescent="0.2">
      <c r="A30" s="574">
        <v>43</v>
      </c>
      <c r="B30" s="61" t="s">
        <v>53</v>
      </c>
      <c r="C30" s="657">
        <v>430</v>
      </c>
      <c r="D30" s="658">
        <v>8.1132075471698109</v>
      </c>
      <c r="E30" s="659"/>
      <c r="F30" s="574">
        <v>123</v>
      </c>
      <c r="G30" s="61" t="s">
        <v>63</v>
      </c>
      <c r="H30" s="657">
        <v>280</v>
      </c>
      <c r="I30" s="691">
        <v>12.444444444444445</v>
      </c>
    </row>
    <row r="31" spans="1:9" s="4" customFormat="1" ht="13.15" customHeight="1" x14ac:dyDescent="0.2">
      <c r="A31" s="574">
        <v>44</v>
      </c>
      <c r="B31" s="61" t="s">
        <v>54</v>
      </c>
      <c r="C31" s="657">
        <v>1445</v>
      </c>
      <c r="D31" s="658">
        <v>56.335282651072127</v>
      </c>
      <c r="E31" s="659"/>
      <c r="F31" s="574"/>
      <c r="G31" s="61"/>
      <c r="H31" s="835"/>
      <c r="I31" s="691"/>
    </row>
    <row r="32" spans="1:9" s="4" customFormat="1" ht="13.15" customHeight="1" x14ac:dyDescent="0.2">
      <c r="A32" s="574">
        <v>45</v>
      </c>
      <c r="B32" s="61" t="s">
        <v>55</v>
      </c>
      <c r="C32" s="657">
        <v>10</v>
      </c>
      <c r="D32" s="658">
        <v>4.1666666666666661</v>
      </c>
      <c r="E32" s="659"/>
      <c r="F32" s="574">
        <v>1</v>
      </c>
      <c r="G32" s="61" t="s">
        <v>2</v>
      </c>
      <c r="H32" s="657">
        <v>1145</v>
      </c>
      <c r="I32" s="691">
        <v>8.4533038021410114</v>
      </c>
    </row>
    <row r="33" spans="1:9" s="4" customFormat="1" ht="13.15" customHeight="1" x14ac:dyDescent="0.2">
      <c r="A33" s="574">
        <v>46</v>
      </c>
      <c r="B33" s="61" t="s">
        <v>56</v>
      </c>
      <c r="C33" s="657">
        <v>320</v>
      </c>
      <c r="D33" s="658">
        <v>52.459016393442624</v>
      </c>
      <c r="E33" s="659"/>
      <c r="F33" s="574">
        <v>2</v>
      </c>
      <c r="G33" s="61" t="s">
        <v>6</v>
      </c>
      <c r="H33" s="657">
        <v>-240</v>
      </c>
      <c r="I33" s="691">
        <v>-1.3475575519371139</v>
      </c>
    </row>
    <row r="34" spans="1:9" s="4" customFormat="1" ht="13.15" customHeight="1" x14ac:dyDescent="0.2">
      <c r="A34" s="574">
        <v>47</v>
      </c>
      <c r="B34" s="61" t="s">
        <v>57</v>
      </c>
      <c r="C34" s="657">
        <v>315</v>
      </c>
      <c r="D34" s="658">
        <v>54.782608695652172</v>
      </c>
      <c r="E34" s="659"/>
      <c r="F34" s="574">
        <v>3</v>
      </c>
      <c r="G34" s="61" t="s">
        <v>10</v>
      </c>
      <c r="H34" s="657">
        <v>2155</v>
      </c>
      <c r="I34" s="691">
        <v>11.530230069555913</v>
      </c>
    </row>
    <row r="35" spans="1:9" s="4" customFormat="1" ht="13.15" customHeight="1" x14ac:dyDescent="0.2">
      <c r="A35" s="574">
        <v>48</v>
      </c>
      <c r="B35" s="61" t="s">
        <v>58</v>
      </c>
      <c r="C35" s="657">
        <v>-15</v>
      </c>
      <c r="D35" s="658">
        <v>-60</v>
      </c>
      <c r="E35" s="659"/>
      <c r="F35" s="574">
        <v>4</v>
      </c>
      <c r="G35" s="61" t="s">
        <v>3</v>
      </c>
      <c r="H35" s="657">
        <v>2880</v>
      </c>
      <c r="I35" s="691">
        <v>18.664938431626702</v>
      </c>
    </row>
    <row r="36" spans="1:9" s="4" customFormat="1" ht="13.15" customHeight="1" x14ac:dyDescent="0.2">
      <c r="A36" s="574">
        <v>51</v>
      </c>
      <c r="B36" s="61" t="s">
        <v>59</v>
      </c>
      <c r="C36" s="657">
        <v>20</v>
      </c>
      <c r="D36" s="658">
        <v>0.89285714285714279</v>
      </c>
      <c r="E36" s="659"/>
      <c r="F36" s="574">
        <v>5</v>
      </c>
      <c r="G36" s="61" t="s">
        <v>7</v>
      </c>
      <c r="H36" s="657">
        <v>615</v>
      </c>
      <c r="I36" s="691">
        <v>6.0620995564317397</v>
      </c>
    </row>
    <row r="37" spans="1:9" s="4" customFormat="1" ht="13.15" customHeight="1" x14ac:dyDescent="0.2">
      <c r="A37" s="574">
        <v>52</v>
      </c>
      <c r="B37" s="61" t="s">
        <v>132</v>
      </c>
      <c r="C37" s="657">
        <v>45</v>
      </c>
      <c r="D37" s="658">
        <v>1.4285714285714286</v>
      </c>
      <c r="E37" s="659"/>
      <c r="F37" s="574">
        <v>6</v>
      </c>
      <c r="G37" s="61" t="s">
        <v>11</v>
      </c>
      <c r="H37" s="657">
        <v>940</v>
      </c>
      <c r="I37" s="691">
        <v>14.968152866242038</v>
      </c>
    </row>
    <row r="38" spans="1:9" s="4" customFormat="1" ht="13.15" customHeight="1" x14ac:dyDescent="0.2">
      <c r="A38" s="574">
        <v>53</v>
      </c>
      <c r="B38" s="61" t="s">
        <v>60</v>
      </c>
      <c r="C38" s="657">
        <v>160</v>
      </c>
      <c r="D38" s="658">
        <v>9.3567251461988299</v>
      </c>
      <c r="E38" s="659"/>
      <c r="F38" s="574">
        <v>7</v>
      </c>
      <c r="G38" s="61" t="s">
        <v>4</v>
      </c>
      <c r="H38" s="657">
        <v>330</v>
      </c>
      <c r="I38" s="691">
        <v>7.6477404403244496</v>
      </c>
    </row>
    <row r="39" spans="1:9" s="4" customFormat="1" ht="13.15" customHeight="1" x14ac:dyDescent="0.2">
      <c r="A39" s="574">
        <v>54</v>
      </c>
      <c r="B39" s="61" t="s">
        <v>135</v>
      </c>
      <c r="C39" s="657">
        <v>-55</v>
      </c>
      <c r="D39" s="658">
        <v>-8.3333333333333321</v>
      </c>
      <c r="E39" s="659"/>
      <c r="F39" s="574">
        <v>8</v>
      </c>
      <c r="G39" s="61" t="s">
        <v>5</v>
      </c>
      <c r="H39" s="657">
        <v>385</v>
      </c>
      <c r="I39" s="691">
        <v>7.8252032520325194</v>
      </c>
    </row>
    <row r="40" spans="1:9" s="4" customFormat="1" ht="13.15" customHeight="1" x14ac:dyDescent="0.2">
      <c r="A40" s="574">
        <v>55</v>
      </c>
      <c r="B40" s="61" t="s">
        <v>166</v>
      </c>
      <c r="C40" s="657">
        <v>445</v>
      </c>
      <c r="D40" s="658">
        <v>18.658280922431867</v>
      </c>
      <c r="E40" s="659"/>
      <c r="F40" s="574">
        <v>9</v>
      </c>
      <c r="G40" s="61" t="s">
        <v>8</v>
      </c>
      <c r="H40" s="657">
        <v>725</v>
      </c>
      <c r="I40" s="691">
        <v>15.183246073298429</v>
      </c>
    </row>
    <row r="41" spans="1:9" s="4" customFormat="1" ht="13.15" customHeight="1" x14ac:dyDescent="0.2">
      <c r="A41" s="574">
        <v>61</v>
      </c>
      <c r="B41" s="61" t="s">
        <v>64</v>
      </c>
      <c r="C41" s="657">
        <v>125</v>
      </c>
      <c r="D41" s="658">
        <v>5.6818181818181817</v>
      </c>
      <c r="E41" s="659"/>
      <c r="F41" s="574">
        <v>10</v>
      </c>
      <c r="G41" s="61" t="s">
        <v>9</v>
      </c>
      <c r="H41" s="657">
        <v>1150</v>
      </c>
      <c r="I41" s="691">
        <v>14.101778050275904</v>
      </c>
    </row>
    <row r="42" spans="1:9" s="4" customFormat="1" ht="13.15" customHeight="1" x14ac:dyDescent="0.2">
      <c r="A42" s="574">
        <v>62</v>
      </c>
      <c r="B42" s="61" t="s">
        <v>65</v>
      </c>
      <c r="C42" s="657">
        <v>185</v>
      </c>
      <c r="D42" s="658">
        <v>23.270440251572328</v>
      </c>
      <c r="E42" s="659"/>
      <c r="F42" s="574">
        <v>11</v>
      </c>
      <c r="G42" s="61" t="s">
        <v>93</v>
      </c>
      <c r="H42" s="657">
        <v>2330</v>
      </c>
      <c r="I42" s="691">
        <v>29.161451814768462</v>
      </c>
    </row>
    <row r="43" spans="1:9" s="4" customFormat="1" ht="13.15" customHeight="1" x14ac:dyDescent="0.2">
      <c r="A43" s="574">
        <v>63</v>
      </c>
      <c r="B43" s="61" t="s">
        <v>66</v>
      </c>
      <c r="C43" s="657">
        <v>110</v>
      </c>
      <c r="D43" s="658">
        <v>24.175824175824175</v>
      </c>
      <c r="E43" s="659"/>
      <c r="F43" s="574">
        <v>12</v>
      </c>
      <c r="G43" s="61" t="s">
        <v>165</v>
      </c>
      <c r="H43" s="657">
        <v>920</v>
      </c>
      <c r="I43" s="691">
        <v>7.1651090342679122</v>
      </c>
    </row>
    <row r="44" spans="1:9" s="4" customFormat="1" ht="13.15" customHeight="1" x14ac:dyDescent="0.2">
      <c r="A44" s="574">
        <v>64</v>
      </c>
      <c r="B44" s="61" t="s">
        <v>67</v>
      </c>
      <c r="C44" s="657">
        <v>70</v>
      </c>
      <c r="D44" s="658">
        <v>25</v>
      </c>
      <c r="E44" s="659"/>
      <c r="F44" s="574"/>
      <c r="G44" s="61"/>
      <c r="H44" s="835"/>
      <c r="I44" s="691"/>
    </row>
    <row r="45" spans="1:9" s="4" customFormat="1" ht="13.15" customHeight="1" x14ac:dyDescent="0.2">
      <c r="A45" s="574">
        <v>65</v>
      </c>
      <c r="B45" s="61" t="s">
        <v>68</v>
      </c>
      <c r="C45" s="657">
        <v>80</v>
      </c>
      <c r="D45" s="658">
        <v>15.686274509803921</v>
      </c>
      <c r="E45" s="659"/>
      <c r="F45" s="574"/>
      <c r="G45" s="61" t="s">
        <v>20</v>
      </c>
      <c r="H45" s="657">
        <v>13335</v>
      </c>
      <c r="I45" s="691">
        <v>10.676968653669082</v>
      </c>
    </row>
    <row r="46" spans="1:9" s="4" customFormat="1" ht="13.15" customHeight="1" x14ac:dyDescent="0.2">
      <c r="A46" s="574">
        <v>66</v>
      </c>
      <c r="B46" s="61" t="s">
        <v>69</v>
      </c>
      <c r="C46" s="657">
        <v>360</v>
      </c>
      <c r="D46" s="658">
        <v>17.518248175182482</v>
      </c>
      <c r="E46" s="659"/>
      <c r="F46" s="574"/>
      <c r="G46" s="61"/>
      <c r="H46" s="835"/>
      <c r="I46" s="691"/>
    </row>
    <row r="47" spans="1:9" s="4" customFormat="1" ht="13.15" customHeight="1" x14ac:dyDescent="0.2">
      <c r="A47" s="903"/>
      <c r="B47" s="904"/>
      <c r="C47" s="905"/>
      <c r="D47" s="906"/>
      <c r="E47" s="907"/>
      <c r="F47" s="908"/>
      <c r="G47" s="909"/>
      <c r="H47" s="910"/>
      <c r="I47" s="911"/>
    </row>
    <row r="48" spans="1:9" s="4" customFormat="1" ht="13.15" customHeight="1" x14ac:dyDescent="0.2">
      <c r="A48" s="65" t="s">
        <v>219</v>
      </c>
      <c r="B48" s="413"/>
      <c r="C48" s="413"/>
      <c r="D48" s="413"/>
      <c r="E48" s="656"/>
      <c r="F48" s="413"/>
      <c r="G48" s="413"/>
      <c r="H48" s="413"/>
      <c r="I48" s="66" t="s">
        <v>234</v>
      </c>
    </row>
    <row r="49" spans="1:9" s="4" customFormat="1" ht="13.15" customHeight="1" x14ac:dyDescent="0.2">
      <c r="A49" s="730" t="s">
        <v>408</v>
      </c>
      <c r="B49" s="413"/>
      <c r="C49" s="413"/>
      <c r="D49" s="413"/>
      <c r="E49" s="656"/>
      <c r="F49" s="413"/>
      <c r="G49" s="413"/>
      <c r="H49" s="413"/>
      <c r="I49" s="413"/>
    </row>
    <row r="50" spans="1:9" s="4" customFormat="1" ht="13.15" customHeight="1" x14ac:dyDescent="0.2">
      <c r="A50" s="413"/>
      <c r="B50" s="413"/>
      <c r="C50" s="413"/>
      <c r="D50" s="413"/>
      <c r="E50" s="656"/>
      <c r="F50" s="413"/>
      <c r="G50" s="413"/>
      <c r="H50" s="413"/>
      <c r="I50" s="413"/>
    </row>
    <row r="51" spans="1:9" s="4" customFormat="1" ht="12.75" customHeight="1" x14ac:dyDescent="0.2">
      <c r="A51" s="413"/>
      <c r="B51" s="413"/>
      <c r="C51" s="413"/>
      <c r="D51" s="413"/>
      <c r="E51" s="656"/>
      <c r="F51" s="413"/>
      <c r="G51" s="413"/>
      <c r="H51" s="413"/>
      <c r="I51" s="413"/>
    </row>
    <row r="52" spans="1:9" s="4" customFormat="1" ht="13.15" customHeight="1" x14ac:dyDescent="0.2">
      <c r="A52" s="413"/>
      <c r="B52" s="413"/>
      <c r="C52" s="413"/>
      <c r="D52" s="413"/>
      <c r="E52" s="656"/>
      <c r="F52" s="413"/>
      <c r="G52" s="413"/>
      <c r="H52" s="413"/>
      <c r="I52" s="413"/>
    </row>
    <row r="53" spans="1:9" s="4" customFormat="1" ht="13.15" customHeight="1" x14ac:dyDescent="0.2">
      <c r="A53" s="413"/>
      <c r="B53" s="413"/>
      <c r="C53" s="413"/>
      <c r="D53" s="413"/>
      <c r="E53" s="656"/>
      <c r="F53" s="413"/>
      <c r="G53" s="413"/>
      <c r="H53" s="413"/>
      <c r="I53" s="413"/>
    </row>
    <row r="54" spans="1:9" s="4" customFormat="1" ht="13.15" customHeight="1" x14ac:dyDescent="0.2">
      <c r="A54" s="413"/>
      <c r="B54" s="413"/>
      <c r="C54" s="413"/>
      <c r="D54" s="413"/>
      <c r="E54" s="656"/>
      <c r="F54" s="413"/>
      <c r="G54" s="413"/>
      <c r="H54" s="413"/>
      <c r="I54" s="413"/>
    </row>
    <row r="55" spans="1:9" x14ac:dyDescent="0.2">
      <c r="A55" s="53"/>
      <c r="B55" s="53"/>
      <c r="C55" s="53"/>
      <c r="D55" s="53"/>
      <c r="E55" s="53"/>
      <c r="F55" s="53"/>
      <c r="G55" s="53"/>
      <c r="H55" s="53"/>
      <c r="I55" s="53"/>
    </row>
    <row r="56" spans="1:9" x14ac:dyDescent="0.2">
      <c r="A56" s="53"/>
      <c r="B56" s="53"/>
      <c r="C56" s="53"/>
      <c r="D56" s="53"/>
      <c r="E56" s="53"/>
      <c r="F56" s="53"/>
      <c r="G56" s="53"/>
      <c r="H56" s="53"/>
      <c r="I56" s="53"/>
    </row>
    <row r="57" spans="1:9" x14ac:dyDescent="0.2">
      <c r="A57" s="53"/>
      <c r="B57" s="53"/>
      <c r="C57" s="53"/>
      <c r="D57" s="53"/>
      <c r="E57" s="53"/>
      <c r="F57" s="53"/>
      <c r="G57" s="53"/>
      <c r="H57" s="53"/>
      <c r="I57" s="53"/>
    </row>
    <row r="58" spans="1:9" x14ac:dyDescent="0.2">
      <c r="A58" s="1066" t="s">
        <v>517</v>
      </c>
      <c r="B58" s="53"/>
      <c r="C58" s="53"/>
      <c r="D58" s="53"/>
      <c r="E58" s="53"/>
      <c r="F58" s="53"/>
      <c r="G58" s="53"/>
      <c r="H58" s="53"/>
      <c r="I58" s="53"/>
    </row>
    <row r="59" spans="1:9" x14ac:dyDescent="0.2">
      <c r="A59" s="53"/>
      <c r="B59" s="53"/>
      <c r="C59" s="53"/>
      <c r="D59" s="53"/>
      <c r="E59" s="53"/>
      <c r="F59" s="53"/>
      <c r="G59" s="53"/>
      <c r="H59" s="53"/>
      <c r="I59" s="53"/>
    </row>
    <row r="60" spans="1:9" x14ac:dyDescent="0.2">
      <c r="A60" s="53"/>
      <c r="B60" s="53"/>
      <c r="C60" s="53"/>
      <c r="D60" s="53"/>
      <c r="E60" s="53"/>
      <c r="F60" s="53"/>
      <c r="G60" s="53"/>
      <c r="H60" s="53"/>
      <c r="I60" s="53"/>
    </row>
    <row r="61" spans="1:9" x14ac:dyDescent="0.2">
      <c r="A61" s="53"/>
      <c r="B61" s="53"/>
      <c r="C61" s="53"/>
      <c r="D61" s="53"/>
      <c r="E61" s="53"/>
      <c r="F61" s="53"/>
      <c r="G61" s="53"/>
      <c r="H61" s="53"/>
      <c r="I61" s="53"/>
    </row>
    <row r="62" spans="1:9" x14ac:dyDescent="0.2">
      <c r="A62" s="53"/>
      <c r="B62" s="53"/>
      <c r="C62" s="53"/>
      <c r="D62" s="53"/>
      <c r="E62" s="53"/>
      <c r="F62" s="53"/>
      <c r="G62" s="53"/>
      <c r="H62" s="53"/>
      <c r="I62" s="53"/>
    </row>
    <row r="63" spans="1:9" x14ac:dyDescent="0.2">
      <c r="A63" s="53"/>
      <c r="B63" s="53"/>
      <c r="C63" s="53"/>
      <c r="D63" s="53"/>
      <c r="E63" s="53"/>
      <c r="F63" s="53"/>
      <c r="G63" s="53"/>
      <c r="H63" s="53"/>
      <c r="I63" s="53"/>
    </row>
    <row r="64" spans="1:9" x14ac:dyDescent="0.2">
      <c r="A64" s="53"/>
      <c r="B64" s="53"/>
      <c r="C64" s="53"/>
      <c r="D64" s="53"/>
      <c r="E64" s="53"/>
      <c r="F64" s="53"/>
      <c r="G64" s="53"/>
      <c r="H64" s="53"/>
      <c r="I64" s="53"/>
    </row>
    <row r="65" spans="1:9" x14ac:dyDescent="0.2">
      <c r="A65" s="53"/>
      <c r="B65" s="53"/>
      <c r="C65" s="53"/>
      <c r="D65" s="53"/>
      <c r="E65" s="53"/>
      <c r="F65" s="53"/>
      <c r="G65" s="53"/>
      <c r="H65" s="53"/>
      <c r="I65" s="53"/>
    </row>
    <row r="66" spans="1:9" x14ac:dyDescent="0.2">
      <c r="A66" s="53"/>
      <c r="B66" s="53"/>
      <c r="C66" s="53"/>
      <c r="D66" s="53"/>
      <c r="E66" s="53"/>
      <c r="F66" s="53"/>
      <c r="G66" s="53"/>
      <c r="H66" s="53"/>
      <c r="I66" s="53"/>
    </row>
    <row r="67" spans="1:9" x14ac:dyDescent="0.2">
      <c r="A67" s="53"/>
      <c r="B67" s="53"/>
      <c r="C67" s="53"/>
      <c r="D67" s="53"/>
      <c r="E67" s="53"/>
      <c r="F67" s="53"/>
      <c r="G67" s="53"/>
      <c r="H67" s="53"/>
      <c r="I67" s="53"/>
    </row>
    <row r="68" spans="1:9" x14ac:dyDescent="0.2">
      <c r="A68" s="53"/>
      <c r="B68" s="53"/>
      <c r="C68" s="53"/>
      <c r="D68" s="53"/>
      <c r="E68" s="53"/>
      <c r="F68" s="53"/>
      <c r="G68" s="53"/>
      <c r="H68" s="53"/>
      <c r="I68" s="53"/>
    </row>
    <row r="69" spans="1:9" x14ac:dyDescent="0.2">
      <c r="A69" s="53"/>
      <c r="B69" s="53"/>
      <c r="C69" s="53"/>
      <c r="D69" s="53"/>
      <c r="E69" s="53"/>
      <c r="F69" s="53"/>
      <c r="G69" s="53"/>
      <c r="H69" s="53"/>
      <c r="I69" s="53"/>
    </row>
    <row r="70" spans="1:9" x14ac:dyDescent="0.2">
      <c r="A70" s="53"/>
      <c r="B70" s="53"/>
      <c r="C70" s="53"/>
      <c r="D70" s="53"/>
      <c r="E70" s="53"/>
      <c r="F70" s="53"/>
      <c r="G70" s="53"/>
      <c r="H70" s="53"/>
      <c r="I70" s="53"/>
    </row>
    <row r="71" spans="1:9" x14ac:dyDescent="0.2">
      <c r="A71" s="53"/>
      <c r="B71" s="53"/>
      <c r="C71" s="53"/>
      <c r="D71" s="53"/>
      <c r="E71" s="53"/>
      <c r="F71" s="53"/>
      <c r="G71" s="53"/>
      <c r="H71" s="53"/>
      <c r="I71" s="53"/>
    </row>
    <row r="72" spans="1:9" x14ac:dyDescent="0.2">
      <c r="A72" s="53"/>
      <c r="B72" s="53"/>
      <c r="C72" s="53"/>
      <c r="D72" s="53"/>
      <c r="E72" s="53"/>
      <c r="F72" s="53"/>
      <c r="G72" s="53"/>
      <c r="H72" s="53"/>
      <c r="I72" s="53"/>
    </row>
    <row r="73" spans="1:9" x14ac:dyDescent="0.2">
      <c r="A73" s="53"/>
      <c r="B73" s="53"/>
      <c r="C73" s="53"/>
      <c r="D73" s="53"/>
      <c r="E73" s="53"/>
      <c r="F73" s="53"/>
      <c r="G73" s="53"/>
      <c r="H73" s="53"/>
      <c r="I73" s="53"/>
    </row>
    <row r="74" spans="1:9" x14ac:dyDescent="0.2">
      <c r="A74" s="53"/>
      <c r="B74" s="53"/>
      <c r="C74" s="53"/>
      <c r="D74" s="53"/>
      <c r="E74" s="53"/>
      <c r="F74" s="53"/>
      <c r="G74" s="53"/>
      <c r="H74" s="53"/>
      <c r="I74" s="53"/>
    </row>
    <row r="75" spans="1:9" x14ac:dyDescent="0.2">
      <c r="A75" s="53"/>
      <c r="B75" s="53"/>
      <c r="C75" s="53"/>
      <c r="D75" s="53"/>
      <c r="E75" s="53"/>
      <c r="F75" s="53"/>
      <c r="G75" s="53"/>
      <c r="H75" s="53"/>
      <c r="I75" s="53"/>
    </row>
    <row r="76" spans="1:9" x14ac:dyDescent="0.2">
      <c r="A76" s="53"/>
      <c r="B76" s="53"/>
      <c r="C76" s="53"/>
      <c r="D76" s="53"/>
      <c r="E76" s="53"/>
      <c r="F76" s="53"/>
      <c r="G76" s="53"/>
      <c r="H76" s="53"/>
      <c r="I76" s="53"/>
    </row>
    <row r="77" spans="1:9" x14ac:dyDescent="0.2">
      <c r="A77" s="53"/>
      <c r="B77" s="53"/>
      <c r="C77" s="53"/>
      <c r="D77" s="53"/>
      <c r="E77" s="53"/>
      <c r="F77" s="53"/>
      <c r="G77" s="53"/>
      <c r="H77" s="53"/>
      <c r="I77" s="53"/>
    </row>
    <row r="78" spans="1:9" x14ac:dyDescent="0.2">
      <c r="A78" s="53"/>
      <c r="B78" s="53"/>
      <c r="C78" s="53"/>
      <c r="D78" s="53"/>
      <c r="E78" s="53"/>
      <c r="F78" s="53"/>
      <c r="G78" s="53"/>
      <c r="H78" s="53"/>
      <c r="I78" s="53"/>
    </row>
    <row r="79" spans="1:9" x14ac:dyDescent="0.2">
      <c r="A79" s="53"/>
      <c r="B79" s="53"/>
      <c r="C79" s="53"/>
      <c r="D79" s="53"/>
      <c r="E79" s="53"/>
      <c r="F79" s="53"/>
      <c r="G79" s="53"/>
      <c r="H79" s="53"/>
      <c r="I79" s="53"/>
    </row>
    <row r="80" spans="1:9" x14ac:dyDescent="0.2">
      <c r="A80" s="53"/>
      <c r="B80" s="53"/>
      <c r="C80" s="53"/>
      <c r="D80" s="53"/>
      <c r="E80" s="53"/>
      <c r="F80" s="53"/>
      <c r="G80" s="53"/>
      <c r="H80" s="53"/>
      <c r="I80" s="53"/>
    </row>
    <row r="81" spans="1:9" x14ac:dyDescent="0.2">
      <c r="A81" s="53"/>
      <c r="B81" s="53"/>
      <c r="C81" s="53"/>
      <c r="D81" s="53"/>
      <c r="E81" s="53"/>
      <c r="F81" s="53"/>
      <c r="G81" s="53"/>
      <c r="H81" s="53"/>
      <c r="I81" s="53"/>
    </row>
    <row r="82" spans="1:9" x14ac:dyDescent="0.2">
      <c r="A82" s="53"/>
      <c r="B82" s="53"/>
      <c r="C82" s="53"/>
      <c r="D82" s="53"/>
      <c r="E82" s="53"/>
      <c r="F82" s="53"/>
      <c r="G82" s="53"/>
      <c r="H82" s="53"/>
      <c r="I82" s="53"/>
    </row>
    <row r="83" spans="1:9" x14ac:dyDescent="0.2">
      <c r="A83" s="53"/>
      <c r="B83" s="53"/>
      <c r="C83" s="53"/>
      <c r="D83" s="53"/>
      <c r="E83" s="53"/>
      <c r="F83" s="53"/>
      <c r="G83" s="53"/>
      <c r="H83" s="53"/>
      <c r="I83" s="53"/>
    </row>
    <row r="84" spans="1:9" x14ac:dyDescent="0.2">
      <c r="A84" s="53"/>
      <c r="B84" s="53"/>
      <c r="C84" s="53"/>
      <c r="D84" s="53"/>
      <c r="E84" s="53"/>
      <c r="F84" s="53"/>
      <c r="G84" s="53"/>
      <c r="H84" s="53"/>
      <c r="I84" s="66" t="s">
        <v>335</v>
      </c>
    </row>
    <row r="85" spans="1:9" x14ac:dyDescent="0.2">
      <c r="A85" s="1066" t="s">
        <v>518</v>
      </c>
      <c r="B85" s="53"/>
      <c r="C85" s="53"/>
      <c r="D85" s="53"/>
      <c r="E85" s="53"/>
      <c r="F85" s="53"/>
      <c r="G85" s="53"/>
      <c r="H85" s="53"/>
      <c r="I85" s="53"/>
    </row>
    <row r="86" spans="1:9" x14ac:dyDescent="0.2">
      <c r="A86" s="53"/>
      <c r="B86" s="53"/>
      <c r="C86" s="53"/>
      <c r="D86" s="53"/>
      <c r="E86" s="53"/>
      <c r="F86" s="53"/>
      <c r="G86" s="53"/>
      <c r="H86" s="53"/>
      <c r="I86" s="53"/>
    </row>
    <row r="87" spans="1:9" x14ac:dyDescent="0.2">
      <c r="A87" s="53"/>
      <c r="B87" s="53"/>
      <c r="C87" s="53"/>
      <c r="D87" s="53"/>
      <c r="E87" s="53"/>
      <c r="F87" s="53"/>
      <c r="G87" s="53"/>
      <c r="H87" s="53"/>
      <c r="I87" s="53"/>
    </row>
    <row r="88" spans="1:9" x14ac:dyDescent="0.2">
      <c r="A88" s="53"/>
      <c r="B88" s="53"/>
      <c r="C88" s="53"/>
      <c r="D88" s="53"/>
      <c r="E88" s="53"/>
      <c r="F88" s="53"/>
      <c r="G88" s="53"/>
      <c r="H88" s="53"/>
      <c r="I88" s="53"/>
    </row>
    <row r="89" spans="1:9" x14ac:dyDescent="0.2">
      <c r="A89" s="53"/>
      <c r="B89" s="53"/>
      <c r="C89" s="53"/>
      <c r="D89" s="53"/>
      <c r="E89" s="53"/>
      <c r="F89" s="53"/>
      <c r="G89" s="53"/>
      <c r="H89" s="53"/>
      <c r="I89" s="53"/>
    </row>
    <row r="90" spans="1:9" x14ac:dyDescent="0.2">
      <c r="A90" s="53"/>
      <c r="B90" s="53"/>
      <c r="C90" s="53"/>
      <c r="D90" s="53"/>
      <c r="E90" s="53"/>
      <c r="F90" s="53"/>
      <c r="G90" s="53"/>
      <c r="H90" s="53"/>
      <c r="I90" s="53"/>
    </row>
    <row r="91" spans="1:9" x14ac:dyDescent="0.2">
      <c r="A91" s="53"/>
      <c r="B91" s="53"/>
      <c r="C91" s="53"/>
      <c r="D91" s="53"/>
      <c r="E91" s="53"/>
      <c r="F91" s="53"/>
      <c r="G91" s="53"/>
      <c r="H91" s="53"/>
      <c r="I91" s="53"/>
    </row>
    <row r="92" spans="1:9" x14ac:dyDescent="0.2">
      <c r="A92" s="53"/>
      <c r="B92" s="53"/>
      <c r="C92" s="53"/>
      <c r="D92" s="53"/>
      <c r="E92" s="53"/>
      <c r="F92" s="53"/>
      <c r="G92" s="53"/>
      <c r="H92" s="53"/>
      <c r="I92" s="53"/>
    </row>
    <row r="93" spans="1:9" x14ac:dyDescent="0.2">
      <c r="A93" s="53"/>
      <c r="B93" s="53"/>
      <c r="C93" s="53"/>
      <c r="D93" s="53"/>
      <c r="E93" s="53"/>
      <c r="F93" s="53"/>
      <c r="G93" s="53"/>
      <c r="H93" s="53"/>
      <c r="I93" s="53"/>
    </row>
    <row r="94" spans="1:9" x14ac:dyDescent="0.2">
      <c r="A94" s="53"/>
      <c r="B94" s="53"/>
      <c r="C94" s="53"/>
      <c r="D94" s="53"/>
      <c r="E94" s="53"/>
      <c r="F94" s="53"/>
      <c r="G94" s="53"/>
      <c r="H94" s="53"/>
      <c r="I94" s="53"/>
    </row>
    <row r="95" spans="1:9" x14ac:dyDescent="0.2">
      <c r="A95" s="53"/>
      <c r="B95" s="53"/>
      <c r="C95" s="53"/>
      <c r="D95" s="53"/>
      <c r="E95" s="53"/>
      <c r="F95" s="53"/>
      <c r="G95" s="53"/>
      <c r="H95" s="53"/>
      <c r="I95" s="53"/>
    </row>
    <row r="96" spans="1:9" x14ac:dyDescent="0.2">
      <c r="A96" s="53"/>
      <c r="B96" s="53"/>
      <c r="C96" s="53"/>
      <c r="D96" s="53"/>
      <c r="E96" s="53"/>
      <c r="F96" s="53"/>
      <c r="G96" s="53"/>
      <c r="H96" s="53"/>
      <c r="I96" s="53"/>
    </row>
    <row r="97" spans="1:9" x14ac:dyDescent="0.2">
      <c r="A97" s="53"/>
      <c r="B97" s="53"/>
      <c r="C97" s="53"/>
      <c r="D97" s="53"/>
      <c r="E97" s="53"/>
      <c r="F97" s="53"/>
      <c r="G97" s="53"/>
      <c r="H97" s="53"/>
      <c r="I97" s="53"/>
    </row>
    <row r="98" spans="1:9" x14ac:dyDescent="0.2">
      <c r="A98" s="53"/>
      <c r="B98" s="53"/>
      <c r="C98" s="53"/>
      <c r="D98" s="53"/>
      <c r="E98" s="53"/>
      <c r="F98" s="53"/>
      <c r="G98" s="53"/>
      <c r="H98" s="53"/>
      <c r="I98" s="53"/>
    </row>
    <row r="99" spans="1:9" x14ac:dyDescent="0.2">
      <c r="A99" s="53"/>
      <c r="B99" s="53"/>
      <c r="C99" s="53"/>
      <c r="D99" s="53"/>
      <c r="E99" s="53"/>
      <c r="F99" s="53"/>
      <c r="G99" s="53"/>
      <c r="H99" s="53"/>
      <c r="I99" s="53"/>
    </row>
    <row r="100" spans="1:9" x14ac:dyDescent="0.2">
      <c r="A100" s="53"/>
      <c r="B100" s="53"/>
      <c r="C100" s="53"/>
      <c r="D100" s="53"/>
      <c r="E100" s="53"/>
      <c r="F100" s="53"/>
      <c r="G100" s="53"/>
      <c r="H100" s="53"/>
      <c r="I100" s="53"/>
    </row>
    <row r="101" spans="1:9" x14ac:dyDescent="0.2">
      <c r="A101" s="53"/>
      <c r="B101" s="53"/>
      <c r="C101" s="53"/>
      <c r="D101" s="53"/>
      <c r="E101" s="53"/>
      <c r="F101" s="53"/>
      <c r="G101" s="53"/>
      <c r="H101" s="53"/>
      <c r="I101" s="53"/>
    </row>
    <row r="102" spans="1:9" x14ac:dyDescent="0.2">
      <c r="A102" s="53"/>
      <c r="B102" s="53"/>
      <c r="C102" s="53"/>
      <c r="D102" s="53"/>
      <c r="E102" s="53"/>
      <c r="F102" s="53"/>
      <c r="G102" s="53"/>
      <c r="H102" s="53"/>
      <c r="I102" s="53"/>
    </row>
    <row r="103" spans="1:9" x14ac:dyDescent="0.2">
      <c r="A103" s="53"/>
      <c r="B103" s="53"/>
      <c r="C103" s="53"/>
      <c r="D103" s="53"/>
      <c r="E103" s="53"/>
      <c r="F103" s="53"/>
      <c r="G103" s="53"/>
      <c r="H103" s="53"/>
      <c r="I103" s="53"/>
    </row>
    <row r="104" spans="1:9" x14ac:dyDescent="0.2">
      <c r="A104" s="53"/>
      <c r="B104" s="53"/>
      <c r="C104" s="53"/>
      <c r="D104" s="53"/>
      <c r="E104" s="53"/>
      <c r="F104" s="53"/>
      <c r="G104" s="53"/>
      <c r="H104" s="53"/>
      <c r="I104" s="53"/>
    </row>
    <row r="105" spans="1:9" x14ac:dyDescent="0.2">
      <c r="A105" s="53"/>
      <c r="B105" s="53"/>
      <c r="C105" s="53"/>
      <c r="D105" s="53"/>
      <c r="E105" s="53"/>
      <c r="F105" s="53"/>
      <c r="G105" s="53"/>
      <c r="H105" s="53"/>
      <c r="I105" s="53"/>
    </row>
    <row r="106" spans="1:9" x14ac:dyDescent="0.2">
      <c r="A106" s="53"/>
      <c r="B106" s="53"/>
      <c r="C106" s="53"/>
      <c r="D106" s="53"/>
      <c r="E106" s="53"/>
      <c r="F106" s="53"/>
      <c r="G106" s="53"/>
      <c r="H106" s="53"/>
      <c r="I106" s="53"/>
    </row>
    <row r="107" spans="1:9" x14ac:dyDescent="0.2">
      <c r="A107" s="53"/>
      <c r="B107" s="53"/>
      <c r="C107" s="53"/>
      <c r="D107" s="53"/>
      <c r="E107" s="53"/>
      <c r="F107" s="53"/>
      <c r="G107" s="53"/>
      <c r="H107" s="53"/>
      <c r="I107" s="53"/>
    </row>
    <row r="108" spans="1:9" x14ac:dyDescent="0.2">
      <c r="A108" s="53"/>
      <c r="B108" s="53"/>
      <c r="C108" s="53"/>
      <c r="D108" s="53"/>
      <c r="E108" s="53"/>
      <c r="F108" s="53"/>
      <c r="G108" s="53"/>
      <c r="H108" s="53"/>
      <c r="I108" s="53"/>
    </row>
    <row r="109" spans="1:9" x14ac:dyDescent="0.2">
      <c r="A109" s="53"/>
      <c r="B109" s="53"/>
      <c r="C109" s="53"/>
      <c r="D109" s="53"/>
      <c r="E109" s="53"/>
      <c r="F109" s="53"/>
      <c r="G109" s="53"/>
      <c r="H109" s="53"/>
      <c r="I109" s="53"/>
    </row>
    <row r="110" spans="1:9" x14ac:dyDescent="0.2">
      <c r="A110" s="53"/>
      <c r="B110" s="53"/>
      <c r="C110" s="53"/>
      <c r="D110" s="53"/>
      <c r="E110" s="53"/>
      <c r="F110" s="53"/>
      <c r="G110" s="53"/>
      <c r="H110" s="53"/>
      <c r="I110" s="53"/>
    </row>
    <row r="111" spans="1:9" x14ac:dyDescent="0.2">
      <c r="A111" s="53"/>
      <c r="B111" s="53"/>
      <c r="C111" s="53"/>
      <c r="D111" s="53"/>
      <c r="E111" s="53"/>
      <c r="F111" s="53"/>
      <c r="G111" s="53"/>
      <c r="H111" s="53"/>
      <c r="I111" s="53"/>
    </row>
    <row r="112" spans="1:9" x14ac:dyDescent="0.2">
      <c r="A112" s="53"/>
      <c r="B112" s="53"/>
      <c r="C112" s="53"/>
      <c r="D112" s="53"/>
      <c r="E112" s="53"/>
      <c r="F112" s="53"/>
      <c r="G112" s="53"/>
      <c r="H112" s="53"/>
      <c r="I112" s="53"/>
    </row>
    <row r="113" spans="1:9" x14ac:dyDescent="0.2">
      <c r="A113" s="53"/>
      <c r="B113" s="53"/>
      <c r="C113" s="53"/>
      <c r="D113" s="53"/>
      <c r="E113" s="53"/>
      <c r="F113" s="53"/>
      <c r="G113" s="53"/>
      <c r="H113" s="53"/>
      <c r="I113" s="53"/>
    </row>
    <row r="114" spans="1:9" x14ac:dyDescent="0.2">
      <c r="A114" s="53"/>
      <c r="B114" s="53"/>
      <c r="C114" s="53"/>
      <c r="D114" s="53"/>
      <c r="E114" s="53"/>
      <c r="F114" s="53"/>
      <c r="G114" s="53"/>
      <c r="H114" s="53"/>
      <c r="I114" s="53"/>
    </row>
    <row r="115" spans="1:9" x14ac:dyDescent="0.2">
      <c r="A115" s="53"/>
      <c r="B115" s="53"/>
      <c r="C115" s="53"/>
      <c r="D115" s="53"/>
      <c r="E115" s="53"/>
      <c r="F115" s="53"/>
      <c r="G115" s="53"/>
      <c r="H115" s="53"/>
      <c r="I115" s="66" t="s">
        <v>335</v>
      </c>
    </row>
  </sheetData>
  <hyperlinks>
    <hyperlink ref="I1" location="INHALT!A1" display="INHALT!A1" xr:uid="{BEBAC06E-760A-4CBA-9529-180E46577821}"/>
  </hyperlinks>
  <printOptions horizontalCentered="1"/>
  <pageMargins left="0.28999999999999998" right="0.18" top="0.43307086614173229" bottom="0.47244094488188981" header="0.31496062992125984" footer="0.27559055118110237"/>
  <pageSetup paperSize="9" firstPageNumber="12" orientation="portrait" useFirstPageNumber="1" r:id="rId1"/>
  <headerFooter alignWithMargins="0">
    <oddFooter>Seite &amp;P</oddFooter>
  </headerFooter>
  <rowBreaks count="1" manualBreakCount="1">
    <brk id="5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858ED-FC9A-4BB0-9922-B5426B763B6A}">
  <sheetPr>
    <tabColor rgb="FF92D050"/>
    <pageSetUpPr fitToPage="1"/>
  </sheetPr>
  <dimension ref="A1:P132"/>
  <sheetViews>
    <sheetView zoomScaleNormal="100" workbookViewId="0">
      <pane xSplit="2" ySplit="7" topLeftCell="C62" activePane="bottomRight" state="frozen"/>
      <selection activeCell="A80" sqref="A80:XFD80"/>
      <selection pane="topRight" activeCell="A80" sqref="A80:XFD80"/>
      <selection pane="bottomLeft" activeCell="A80" sqref="A80:XFD80"/>
      <selection pane="bottomRight" activeCell="H73" sqref="H73"/>
    </sheetView>
  </sheetViews>
  <sheetFormatPr baseColWidth="10" defaultColWidth="11.42578125" defaultRowHeight="14.25" x14ac:dyDescent="0.2"/>
  <cols>
    <col min="1" max="1" width="5.7109375" style="1073" customWidth="1"/>
    <col min="2" max="2" width="25.7109375" style="1073" customWidth="1"/>
    <col min="3" max="3" width="10.28515625" style="1073" customWidth="1"/>
    <col min="4" max="4" width="11.42578125" style="1073" customWidth="1"/>
    <col min="5" max="5" width="13" style="1073" customWidth="1"/>
    <col min="6" max="6" width="14.7109375" style="1073" customWidth="1"/>
    <col min="7" max="7" width="17.85546875" style="1073" customWidth="1"/>
    <col min="8" max="8" width="18.85546875" style="1073" customWidth="1"/>
    <col min="9" max="9" width="12.85546875" style="1073" customWidth="1"/>
    <col min="10" max="10" width="12.42578125" style="1073" customWidth="1"/>
    <col min="11" max="11" width="10.140625" style="1073" customWidth="1"/>
    <col min="12" max="12" width="9.85546875" style="1073" customWidth="1"/>
    <col min="13" max="13" width="10.85546875" style="1073" customWidth="1"/>
    <col min="14" max="14" width="11.5703125" style="1073" customWidth="1"/>
    <col min="15" max="16384" width="11.42578125" style="1073"/>
  </cols>
  <sheetData>
    <row r="1" spans="1:16" x14ac:dyDescent="0.2">
      <c r="A1" s="1071">
        <v>2020</v>
      </c>
      <c r="B1" s="1072"/>
      <c r="C1" s="1072"/>
      <c r="D1" s="1072"/>
      <c r="E1" s="1072"/>
      <c r="F1" s="1072"/>
      <c r="G1" s="1072"/>
      <c r="H1" s="1072"/>
      <c r="I1" s="1072"/>
      <c r="J1" s="1072"/>
      <c r="K1" s="1072"/>
      <c r="L1" s="1072"/>
      <c r="M1" s="1070" t="str">
        <f>HYPERLINK("[Kleinräumige Statistik Daten Prototyp.xlsx]INHALT!A1","zum Inhaltsverzeichnis")</f>
        <v>zum Inhaltsverzeichnis</v>
      </c>
    </row>
    <row r="2" spans="1:16" ht="15.75" x14ac:dyDescent="0.25">
      <c r="A2" s="1074" t="str">
        <f>CONCATENATE("Bevölkerungbewegungen Ingolstadts vom 1.1.",A1," bis 31.12.",A1)</f>
        <v>Bevölkerungbewegungen Ingolstadts vom 1.1.2020 bis 31.12.2020</v>
      </c>
      <c r="B2" s="1075"/>
      <c r="C2" s="1075"/>
      <c r="D2" s="1075"/>
      <c r="E2" s="1075"/>
      <c r="F2" s="1075"/>
      <c r="G2" s="1075"/>
      <c r="H2" s="1075"/>
      <c r="I2" s="1075"/>
      <c r="J2" s="1075"/>
      <c r="K2" s="1075"/>
      <c r="L2" s="1075"/>
      <c r="M2" s="1072"/>
    </row>
    <row r="3" spans="1:16" x14ac:dyDescent="0.2">
      <c r="A3" s="1076" t="s">
        <v>461</v>
      </c>
      <c r="B3" s="1075"/>
      <c r="C3" s="1075"/>
      <c r="D3" s="1075"/>
      <c r="E3" s="1075"/>
      <c r="F3" s="1077"/>
      <c r="G3" s="1077"/>
      <c r="H3" s="1077"/>
      <c r="I3" s="1077"/>
      <c r="J3" s="1077"/>
      <c r="K3" s="1077"/>
      <c r="L3" s="1077"/>
      <c r="M3" s="1072"/>
    </row>
    <row r="4" spans="1:16" x14ac:dyDescent="0.2">
      <c r="A4" s="1078" t="s">
        <v>471</v>
      </c>
      <c r="B4" s="1075"/>
      <c r="C4" s="1075"/>
      <c r="D4" s="1075"/>
      <c r="E4" s="1075"/>
      <c r="F4" s="1077"/>
      <c r="G4" s="1077"/>
      <c r="H4" s="1077"/>
      <c r="I4" s="1077"/>
      <c r="J4" s="1077"/>
      <c r="K4" s="1077"/>
      <c r="L4" s="1077"/>
      <c r="M4" s="1072"/>
    </row>
    <row r="5" spans="1:16" x14ac:dyDescent="0.2">
      <c r="A5" s="1072"/>
      <c r="B5" s="1072"/>
      <c r="C5" s="1072"/>
      <c r="D5" s="1072"/>
      <c r="E5" s="1072"/>
      <c r="F5" s="1072"/>
      <c r="G5" s="1072"/>
      <c r="H5" s="1072"/>
      <c r="I5" s="1072"/>
      <c r="J5" s="1072"/>
      <c r="K5" s="1072"/>
      <c r="L5" s="1072"/>
      <c r="M5" s="1136" t="s">
        <v>509</v>
      </c>
    </row>
    <row r="6" spans="1:16" s="1082" customFormat="1" ht="38.25" x14ac:dyDescent="0.2">
      <c r="A6" s="1079" t="s">
        <v>100</v>
      </c>
      <c r="B6" s="1079" t="s">
        <v>101</v>
      </c>
      <c r="C6" s="1079" t="s">
        <v>462</v>
      </c>
      <c r="D6" s="1079" t="s">
        <v>463</v>
      </c>
      <c r="E6" s="1079" t="s">
        <v>464</v>
      </c>
      <c r="F6" s="1079" t="s">
        <v>465</v>
      </c>
      <c r="G6" s="1079" t="s">
        <v>466</v>
      </c>
      <c r="H6" s="1079" t="s">
        <v>490</v>
      </c>
      <c r="I6" s="1079" t="s">
        <v>467</v>
      </c>
      <c r="J6" s="1079" t="s">
        <v>468</v>
      </c>
      <c r="K6" s="1079" t="s">
        <v>469</v>
      </c>
      <c r="L6" s="1079" t="s">
        <v>470</v>
      </c>
      <c r="M6" s="1080" t="s">
        <v>100</v>
      </c>
      <c r="N6" s="1081"/>
    </row>
    <row r="7" spans="1:16" s="1082" customFormat="1" ht="13.15" customHeight="1" x14ac:dyDescent="0.2">
      <c r="A7" s="1083"/>
      <c r="B7" s="1083"/>
      <c r="C7" s="1084" t="s">
        <v>224</v>
      </c>
      <c r="D7" s="1084" t="s">
        <v>224</v>
      </c>
      <c r="E7" s="1084" t="s">
        <v>224</v>
      </c>
      <c r="F7" s="1084" t="s">
        <v>224</v>
      </c>
      <c r="G7" s="1084" t="s">
        <v>224</v>
      </c>
      <c r="H7" s="1084" t="s">
        <v>224</v>
      </c>
      <c r="I7" s="1084" t="s">
        <v>224</v>
      </c>
      <c r="J7" s="1084" t="s">
        <v>224</v>
      </c>
      <c r="K7" s="1084" t="s">
        <v>224</v>
      </c>
      <c r="L7" s="1084" t="s">
        <v>224</v>
      </c>
      <c r="M7" s="1085"/>
      <c r="N7" s="1081"/>
    </row>
    <row r="8" spans="1:16" s="1082" customFormat="1" ht="12.75" x14ac:dyDescent="0.2">
      <c r="A8" s="1086"/>
      <c r="B8" s="1086"/>
      <c r="C8" s="1086"/>
      <c r="D8" s="1086"/>
      <c r="E8" s="1086"/>
      <c r="F8" s="1086"/>
      <c r="G8" s="1086"/>
      <c r="H8" s="1086"/>
      <c r="I8" s="1086"/>
      <c r="J8" s="1086"/>
      <c r="K8" s="1086"/>
      <c r="L8" s="1086"/>
      <c r="M8" s="1086"/>
    </row>
    <row r="9" spans="1:16" s="1093" customFormat="1" ht="13.15" customHeight="1" x14ac:dyDescent="0.2">
      <c r="A9" s="60">
        <v>10</v>
      </c>
      <c r="B9" s="61" t="s">
        <v>37</v>
      </c>
      <c r="C9" s="1087">
        <v>10</v>
      </c>
      <c r="D9" s="1088">
        <v>5</v>
      </c>
      <c r="E9" s="1146">
        <v>5</v>
      </c>
      <c r="F9" s="1087">
        <v>35</v>
      </c>
      <c r="G9" s="1088">
        <v>50</v>
      </c>
      <c r="H9" s="1146">
        <v>-15</v>
      </c>
      <c r="I9" s="1089">
        <v>35</v>
      </c>
      <c r="J9" s="1090">
        <v>40</v>
      </c>
      <c r="K9" s="1146">
        <v>-5</v>
      </c>
      <c r="L9" s="1146">
        <v>-15</v>
      </c>
      <c r="M9" s="139">
        <v>10</v>
      </c>
      <c r="N9" s="1091"/>
      <c r="O9" s="1092"/>
      <c r="P9" s="1092"/>
    </row>
    <row r="10" spans="1:16" s="1093" customFormat="1" ht="13.15" customHeight="1" x14ac:dyDescent="0.2">
      <c r="A10" s="60">
        <v>11</v>
      </c>
      <c r="B10" s="61" t="s">
        <v>38</v>
      </c>
      <c r="C10" s="1087">
        <v>5</v>
      </c>
      <c r="D10" s="1088">
        <v>25</v>
      </c>
      <c r="E10" s="1146">
        <v>-20</v>
      </c>
      <c r="F10" s="1087">
        <v>180</v>
      </c>
      <c r="G10" s="1088">
        <v>185</v>
      </c>
      <c r="H10" s="1146">
        <v>-5</v>
      </c>
      <c r="I10" s="1089">
        <v>135</v>
      </c>
      <c r="J10" s="1090">
        <v>140</v>
      </c>
      <c r="K10" s="1146">
        <v>-5</v>
      </c>
      <c r="L10" s="1146">
        <v>-30</v>
      </c>
      <c r="M10" s="139">
        <v>11</v>
      </c>
      <c r="N10" s="1091"/>
      <c r="O10" s="1092"/>
      <c r="P10" s="1092"/>
    </row>
    <row r="11" spans="1:16" s="1093" customFormat="1" ht="13.15" customHeight="1" x14ac:dyDescent="0.2">
      <c r="A11" s="60">
        <v>12</v>
      </c>
      <c r="B11" s="61" t="s">
        <v>90</v>
      </c>
      <c r="C11" s="1087">
        <v>35</v>
      </c>
      <c r="D11" s="1088">
        <v>65</v>
      </c>
      <c r="E11" s="1146">
        <v>-30</v>
      </c>
      <c r="F11" s="1087">
        <v>305</v>
      </c>
      <c r="G11" s="1088">
        <v>250</v>
      </c>
      <c r="H11" s="1146">
        <v>60</v>
      </c>
      <c r="I11" s="1089">
        <v>240</v>
      </c>
      <c r="J11" s="1090">
        <v>250</v>
      </c>
      <c r="K11" s="1146">
        <v>-10</v>
      </c>
      <c r="L11" s="1146">
        <v>15</v>
      </c>
      <c r="M11" s="139">
        <v>12</v>
      </c>
      <c r="N11" s="1091"/>
      <c r="O11" s="1092"/>
      <c r="P11" s="1092"/>
    </row>
    <row r="12" spans="1:16" s="1093" customFormat="1" ht="13.15" customHeight="1" x14ac:dyDescent="0.2">
      <c r="A12" s="60">
        <v>13</v>
      </c>
      <c r="B12" s="61" t="s">
        <v>39</v>
      </c>
      <c r="C12" s="1087">
        <v>5</v>
      </c>
      <c r="D12" s="1088">
        <v>5</v>
      </c>
      <c r="E12" s="1146">
        <v>0</v>
      </c>
      <c r="F12" s="1087">
        <v>65</v>
      </c>
      <c r="G12" s="1088">
        <v>85</v>
      </c>
      <c r="H12" s="1146">
        <v>-20</v>
      </c>
      <c r="I12" s="1089">
        <v>50</v>
      </c>
      <c r="J12" s="1090">
        <v>40</v>
      </c>
      <c r="K12" s="1146">
        <v>5</v>
      </c>
      <c r="L12" s="1146">
        <v>-10</v>
      </c>
      <c r="M12" s="139">
        <v>13</v>
      </c>
      <c r="N12" s="1091"/>
      <c r="O12" s="1092"/>
      <c r="P12" s="1092"/>
    </row>
    <row r="13" spans="1:16" s="1093" customFormat="1" ht="13.15" customHeight="1" x14ac:dyDescent="0.2">
      <c r="A13" s="60">
        <v>14</v>
      </c>
      <c r="B13" s="61" t="s">
        <v>40</v>
      </c>
      <c r="C13" s="1087">
        <v>35</v>
      </c>
      <c r="D13" s="1088">
        <v>20</v>
      </c>
      <c r="E13" s="1146">
        <v>15</v>
      </c>
      <c r="F13" s="1087">
        <v>320</v>
      </c>
      <c r="G13" s="1088">
        <v>380</v>
      </c>
      <c r="H13" s="1146">
        <v>-60</v>
      </c>
      <c r="I13" s="1089">
        <v>280</v>
      </c>
      <c r="J13" s="1090">
        <v>325</v>
      </c>
      <c r="K13" s="1146">
        <v>-45</v>
      </c>
      <c r="L13" s="1146">
        <v>-90</v>
      </c>
      <c r="M13" s="139">
        <v>14</v>
      </c>
      <c r="N13" s="1091"/>
      <c r="O13" s="1092"/>
      <c r="P13" s="1092"/>
    </row>
    <row r="14" spans="1:16" s="1093" customFormat="1" ht="13.15" customHeight="1" x14ac:dyDescent="0.2">
      <c r="A14" s="60">
        <v>15</v>
      </c>
      <c r="B14" s="61" t="s">
        <v>41</v>
      </c>
      <c r="C14" s="1087">
        <v>5</v>
      </c>
      <c r="D14" s="1088">
        <v>15</v>
      </c>
      <c r="E14" s="1146">
        <v>-5</v>
      </c>
      <c r="F14" s="1087">
        <v>60</v>
      </c>
      <c r="G14" s="1088">
        <v>65</v>
      </c>
      <c r="H14" s="1146">
        <v>-10</v>
      </c>
      <c r="I14" s="1089">
        <v>70</v>
      </c>
      <c r="J14" s="1090">
        <v>65</v>
      </c>
      <c r="K14" s="1146">
        <v>10</v>
      </c>
      <c r="L14" s="1146">
        <v>-10</v>
      </c>
      <c r="M14" s="139">
        <v>15</v>
      </c>
      <c r="N14" s="1091"/>
      <c r="O14" s="1092"/>
      <c r="P14" s="1092"/>
    </row>
    <row r="15" spans="1:16" s="1093" customFormat="1" ht="13.15" customHeight="1" x14ac:dyDescent="0.2">
      <c r="A15" s="60">
        <v>16</v>
      </c>
      <c r="B15" s="61" t="s">
        <v>99</v>
      </c>
      <c r="C15" s="1087">
        <v>30</v>
      </c>
      <c r="D15" s="1088">
        <v>20</v>
      </c>
      <c r="E15" s="1146">
        <v>10</v>
      </c>
      <c r="F15" s="1087">
        <v>145</v>
      </c>
      <c r="G15" s="1088">
        <v>160</v>
      </c>
      <c r="H15" s="1146">
        <v>-15</v>
      </c>
      <c r="I15" s="1089">
        <v>145</v>
      </c>
      <c r="J15" s="1090">
        <v>140</v>
      </c>
      <c r="K15" s="1146">
        <v>5</v>
      </c>
      <c r="L15" s="1146">
        <v>5</v>
      </c>
      <c r="M15" s="139">
        <v>16</v>
      </c>
      <c r="N15" s="1091"/>
      <c r="O15" s="1092"/>
      <c r="P15" s="1092"/>
    </row>
    <row r="16" spans="1:16" s="1093" customFormat="1" ht="13.15" customHeight="1" x14ac:dyDescent="0.2">
      <c r="A16" s="1015">
        <v>17</v>
      </c>
      <c r="B16" s="909" t="s">
        <v>42</v>
      </c>
      <c r="C16" s="1094">
        <v>20</v>
      </c>
      <c r="D16" s="1095">
        <v>60</v>
      </c>
      <c r="E16" s="1147">
        <v>-35</v>
      </c>
      <c r="F16" s="1094">
        <v>230</v>
      </c>
      <c r="G16" s="1095">
        <v>225</v>
      </c>
      <c r="H16" s="1147">
        <v>5</v>
      </c>
      <c r="I16" s="1096">
        <v>220</v>
      </c>
      <c r="J16" s="1097">
        <v>265</v>
      </c>
      <c r="K16" s="1147">
        <v>-45</v>
      </c>
      <c r="L16" s="1147">
        <v>-75</v>
      </c>
      <c r="M16" s="1016">
        <v>17</v>
      </c>
      <c r="N16" s="1091"/>
      <c r="O16" s="1092"/>
      <c r="P16" s="1092"/>
    </row>
    <row r="17" spans="1:16" s="1093" customFormat="1" ht="13.15" customHeight="1" x14ac:dyDescent="0.2">
      <c r="A17" s="60">
        <v>21</v>
      </c>
      <c r="B17" s="61" t="s">
        <v>43</v>
      </c>
      <c r="C17" s="1087">
        <v>20</v>
      </c>
      <c r="D17" s="1088">
        <v>20</v>
      </c>
      <c r="E17" s="1146">
        <v>0</v>
      </c>
      <c r="F17" s="1087">
        <v>165</v>
      </c>
      <c r="G17" s="1088">
        <v>180</v>
      </c>
      <c r="H17" s="1146">
        <v>-15</v>
      </c>
      <c r="I17" s="1089">
        <v>120</v>
      </c>
      <c r="J17" s="1090">
        <v>140</v>
      </c>
      <c r="K17" s="1146">
        <v>-20</v>
      </c>
      <c r="L17" s="1146">
        <v>-35</v>
      </c>
      <c r="M17" s="139">
        <v>21</v>
      </c>
      <c r="N17" s="1091"/>
      <c r="O17" s="1092"/>
      <c r="P17" s="1092"/>
    </row>
    <row r="18" spans="1:16" s="1093" customFormat="1" ht="13.15" customHeight="1" x14ac:dyDescent="0.2">
      <c r="A18" s="60">
        <v>22</v>
      </c>
      <c r="B18" s="61" t="s">
        <v>44</v>
      </c>
      <c r="C18" s="1087">
        <v>30</v>
      </c>
      <c r="D18" s="1088">
        <v>35</v>
      </c>
      <c r="E18" s="1146">
        <v>-5</v>
      </c>
      <c r="F18" s="1087">
        <v>130</v>
      </c>
      <c r="G18" s="1088">
        <v>150</v>
      </c>
      <c r="H18" s="1146">
        <v>-20</v>
      </c>
      <c r="I18" s="1089">
        <v>120</v>
      </c>
      <c r="J18" s="1090">
        <v>130</v>
      </c>
      <c r="K18" s="1146">
        <v>-10</v>
      </c>
      <c r="L18" s="1146">
        <v>-35</v>
      </c>
      <c r="M18" s="139">
        <v>22</v>
      </c>
      <c r="N18" s="1091"/>
      <c r="O18" s="1092"/>
      <c r="P18" s="1092"/>
    </row>
    <row r="19" spans="1:16" s="1093" customFormat="1" ht="13.15" customHeight="1" x14ac:dyDescent="0.2">
      <c r="A19" s="60">
        <v>23</v>
      </c>
      <c r="B19" s="61" t="s">
        <v>45</v>
      </c>
      <c r="C19" s="1087">
        <v>30</v>
      </c>
      <c r="D19" s="1088">
        <v>45</v>
      </c>
      <c r="E19" s="1146">
        <v>-15</v>
      </c>
      <c r="F19" s="1087">
        <v>315</v>
      </c>
      <c r="G19" s="1088">
        <v>415</v>
      </c>
      <c r="H19" s="1146">
        <v>-100</v>
      </c>
      <c r="I19" s="1089">
        <v>175</v>
      </c>
      <c r="J19" s="1090">
        <v>325</v>
      </c>
      <c r="K19" s="1146">
        <v>-150</v>
      </c>
      <c r="L19" s="1146">
        <v>-265</v>
      </c>
      <c r="M19" s="139">
        <v>23</v>
      </c>
      <c r="N19" s="1091"/>
      <c r="O19" s="1092"/>
      <c r="P19" s="1092"/>
    </row>
    <row r="20" spans="1:16" s="1093" customFormat="1" ht="13.15" customHeight="1" x14ac:dyDescent="0.2">
      <c r="A20" s="60">
        <v>24</v>
      </c>
      <c r="B20" s="61" t="s">
        <v>46</v>
      </c>
      <c r="C20" s="1087">
        <v>75</v>
      </c>
      <c r="D20" s="1088">
        <v>65</v>
      </c>
      <c r="E20" s="1146">
        <v>10</v>
      </c>
      <c r="F20" s="1087">
        <v>385</v>
      </c>
      <c r="G20" s="1088">
        <v>445</v>
      </c>
      <c r="H20" s="1146">
        <v>-55</v>
      </c>
      <c r="I20" s="1089">
        <v>375</v>
      </c>
      <c r="J20" s="1090">
        <v>515</v>
      </c>
      <c r="K20" s="1146">
        <v>-140</v>
      </c>
      <c r="L20" s="1146">
        <v>-185</v>
      </c>
      <c r="M20" s="139">
        <v>24</v>
      </c>
      <c r="N20" s="1091"/>
      <c r="O20" s="1092"/>
      <c r="P20" s="1092"/>
    </row>
    <row r="21" spans="1:16" s="1093" customFormat="1" ht="13.15" customHeight="1" x14ac:dyDescent="0.2">
      <c r="A21" s="60">
        <v>25</v>
      </c>
      <c r="B21" s="61" t="s">
        <v>180</v>
      </c>
      <c r="C21" s="1087">
        <v>25</v>
      </c>
      <c r="D21" s="1088">
        <v>15</v>
      </c>
      <c r="E21" s="1146">
        <v>10</v>
      </c>
      <c r="F21" s="1087">
        <v>75</v>
      </c>
      <c r="G21" s="1088">
        <v>95</v>
      </c>
      <c r="H21" s="1146">
        <v>-20</v>
      </c>
      <c r="I21" s="1089">
        <v>115</v>
      </c>
      <c r="J21" s="1090">
        <v>170</v>
      </c>
      <c r="K21" s="1146">
        <v>-55</v>
      </c>
      <c r="L21" s="1146">
        <v>-65</v>
      </c>
      <c r="M21" s="139">
        <v>25</v>
      </c>
      <c r="N21" s="1091"/>
      <c r="O21" s="1092"/>
      <c r="P21" s="1092"/>
    </row>
    <row r="22" spans="1:16" s="1093" customFormat="1" ht="13.15" customHeight="1" x14ac:dyDescent="0.2">
      <c r="A22" s="1015">
        <v>26</v>
      </c>
      <c r="B22" s="909" t="s">
        <v>164</v>
      </c>
      <c r="C22" s="1094">
        <v>15</v>
      </c>
      <c r="D22" s="1095">
        <v>45</v>
      </c>
      <c r="E22" s="1147">
        <v>-30</v>
      </c>
      <c r="F22" s="1094">
        <v>85</v>
      </c>
      <c r="G22" s="1095">
        <v>75</v>
      </c>
      <c r="H22" s="1147">
        <v>15</v>
      </c>
      <c r="I22" s="1096">
        <v>205</v>
      </c>
      <c r="J22" s="1097">
        <v>125</v>
      </c>
      <c r="K22" s="1147">
        <v>80</v>
      </c>
      <c r="L22" s="1147">
        <v>60</v>
      </c>
      <c r="M22" s="1016">
        <v>26</v>
      </c>
      <c r="N22" s="1091"/>
      <c r="O22" s="1092"/>
      <c r="P22" s="1092"/>
    </row>
    <row r="23" spans="1:16" s="1093" customFormat="1" ht="13.15" customHeight="1" x14ac:dyDescent="0.2">
      <c r="A23" s="60">
        <v>31</v>
      </c>
      <c r="B23" s="61" t="s">
        <v>47</v>
      </c>
      <c r="C23" s="1087">
        <v>35</v>
      </c>
      <c r="D23" s="1088">
        <v>35</v>
      </c>
      <c r="E23" s="1146">
        <v>0</v>
      </c>
      <c r="F23" s="1087">
        <v>320</v>
      </c>
      <c r="G23" s="1088">
        <v>285</v>
      </c>
      <c r="H23" s="1146">
        <v>35</v>
      </c>
      <c r="I23" s="1089">
        <v>265</v>
      </c>
      <c r="J23" s="1090">
        <v>275</v>
      </c>
      <c r="K23" s="1146">
        <v>-10</v>
      </c>
      <c r="L23" s="1146">
        <v>25</v>
      </c>
      <c r="M23" s="139">
        <v>31</v>
      </c>
      <c r="N23" s="1091"/>
      <c r="O23" s="1092"/>
      <c r="P23" s="1092"/>
    </row>
    <row r="24" spans="1:16" s="1093" customFormat="1" ht="13.15" customHeight="1" x14ac:dyDescent="0.2">
      <c r="A24" s="60">
        <v>32</v>
      </c>
      <c r="B24" s="61" t="s">
        <v>48</v>
      </c>
      <c r="C24" s="1087">
        <v>50</v>
      </c>
      <c r="D24" s="1088">
        <v>75</v>
      </c>
      <c r="E24" s="1146">
        <v>-25</v>
      </c>
      <c r="F24" s="1087">
        <v>370</v>
      </c>
      <c r="G24" s="1088">
        <v>365</v>
      </c>
      <c r="H24" s="1146">
        <v>10</v>
      </c>
      <c r="I24" s="1089">
        <v>375</v>
      </c>
      <c r="J24" s="1090">
        <v>405</v>
      </c>
      <c r="K24" s="1146">
        <v>-30</v>
      </c>
      <c r="L24" s="1146">
        <v>-50</v>
      </c>
      <c r="M24" s="139">
        <v>32</v>
      </c>
      <c r="N24" s="1091"/>
      <c r="O24" s="1092"/>
      <c r="P24" s="1092"/>
    </row>
    <row r="25" spans="1:16" s="1093" customFormat="1" ht="13.15" customHeight="1" x14ac:dyDescent="0.2">
      <c r="A25" s="60">
        <v>33</v>
      </c>
      <c r="B25" s="61" t="s">
        <v>181</v>
      </c>
      <c r="C25" s="1087">
        <v>0</v>
      </c>
      <c r="D25" s="1088">
        <v>0</v>
      </c>
      <c r="E25" s="1146">
        <v>0</v>
      </c>
      <c r="F25" s="1087">
        <v>5</v>
      </c>
      <c r="G25" s="1088">
        <v>10</v>
      </c>
      <c r="H25" s="1146">
        <v>-10</v>
      </c>
      <c r="I25" s="1089">
        <v>5</v>
      </c>
      <c r="J25" s="1090">
        <v>10</v>
      </c>
      <c r="K25" s="1146">
        <v>0</v>
      </c>
      <c r="L25" s="1146">
        <v>-10</v>
      </c>
      <c r="M25" s="139">
        <v>33</v>
      </c>
      <c r="N25" s="1091"/>
      <c r="O25" s="1092"/>
      <c r="P25" s="1092"/>
    </row>
    <row r="26" spans="1:16" s="1093" customFormat="1" ht="13.15" customHeight="1" x14ac:dyDescent="0.2">
      <c r="A26" s="60">
        <v>34</v>
      </c>
      <c r="B26" s="61" t="s">
        <v>49</v>
      </c>
      <c r="C26" s="1087">
        <v>60</v>
      </c>
      <c r="D26" s="1088">
        <v>35</v>
      </c>
      <c r="E26" s="1146">
        <v>25</v>
      </c>
      <c r="F26" s="1087">
        <v>300</v>
      </c>
      <c r="G26" s="1088">
        <v>265</v>
      </c>
      <c r="H26" s="1146">
        <v>40</v>
      </c>
      <c r="I26" s="1089">
        <v>275</v>
      </c>
      <c r="J26" s="1090">
        <v>260</v>
      </c>
      <c r="K26" s="1146">
        <v>15</v>
      </c>
      <c r="L26" s="1146">
        <v>75</v>
      </c>
      <c r="M26" s="139">
        <v>34</v>
      </c>
      <c r="N26" s="1091"/>
      <c r="O26" s="1092"/>
      <c r="P26" s="1092"/>
    </row>
    <row r="27" spans="1:16" s="1093" customFormat="1" ht="13.15" customHeight="1" x14ac:dyDescent="0.2">
      <c r="A27" s="60">
        <v>35</v>
      </c>
      <c r="B27" s="61" t="s">
        <v>231</v>
      </c>
      <c r="C27" s="1087">
        <v>40</v>
      </c>
      <c r="D27" s="1088">
        <v>30</v>
      </c>
      <c r="E27" s="1146">
        <v>10</v>
      </c>
      <c r="F27" s="1087">
        <v>280</v>
      </c>
      <c r="G27" s="1088">
        <v>275</v>
      </c>
      <c r="H27" s="1146">
        <v>10</v>
      </c>
      <c r="I27" s="1089">
        <v>185</v>
      </c>
      <c r="J27" s="1090">
        <v>205</v>
      </c>
      <c r="K27" s="1146">
        <v>-15</v>
      </c>
      <c r="L27" s="1146">
        <v>0</v>
      </c>
      <c r="M27" s="139">
        <v>35</v>
      </c>
      <c r="N27" s="1091"/>
      <c r="O27" s="1092"/>
      <c r="P27" s="1092"/>
    </row>
    <row r="28" spans="1:16" s="1093" customFormat="1" ht="13.15" customHeight="1" x14ac:dyDescent="0.2">
      <c r="A28" s="1015">
        <v>36</v>
      </c>
      <c r="B28" s="909" t="s">
        <v>50</v>
      </c>
      <c r="C28" s="1094">
        <v>40</v>
      </c>
      <c r="D28" s="1095">
        <v>35</v>
      </c>
      <c r="E28" s="1147">
        <v>0</v>
      </c>
      <c r="F28" s="1094">
        <v>200</v>
      </c>
      <c r="G28" s="1095">
        <v>265</v>
      </c>
      <c r="H28" s="1147">
        <v>-65</v>
      </c>
      <c r="I28" s="1096">
        <v>245</v>
      </c>
      <c r="J28" s="1097">
        <v>270</v>
      </c>
      <c r="K28" s="1147">
        <v>-25</v>
      </c>
      <c r="L28" s="1147">
        <v>-90</v>
      </c>
      <c r="M28" s="1016">
        <v>36</v>
      </c>
      <c r="N28" s="1091"/>
      <c r="O28" s="1092"/>
      <c r="P28" s="1092"/>
    </row>
    <row r="29" spans="1:16" s="1093" customFormat="1" ht="13.15" customHeight="1" x14ac:dyDescent="0.2">
      <c r="A29" s="60">
        <v>41</v>
      </c>
      <c r="B29" s="61" t="s">
        <v>51</v>
      </c>
      <c r="C29" s="1087">
        <v>35</v>
      </c>
      <c r="D29" s="1088">
        <v>25</v>
      </c>
      <c r="E29" s="1146">
        <v>10</v>
      </c>
      <c r="F29" s="1087">
        <v>205</v>
      </c>
      <c r="G29" s="1088">
        <v>190</v>
      </c>
      <c r="H29" s="1146">
        <v>10</v>
      </c>
      <c r="I29" s="1089">
        <v>295</v>
      </c>
      <c r="J29" s="1090">
        <v>180</v>
      </c>
      <c r="K29" s="1146">
        <v>115</v>
      </c>
      <c r="L29" s="1146">
        <v>130</v>
      </c>
      <c r="M29" s="139">
        <v>41</v>
      </c>
      <c r="N29" s="1091"/>
      <c r="O29" s="1092"/>
      <c r="P29" s="1092"/>
    </row>
    <row r="30" spans="1:16" s="1093" customFormat="1" ht="13.15" customHeight="1" x14ac:dyDescent="0.2">
      <c r="A30" s="60">
        <v>42</v>
      </c>
      <c r="B30" s="61" t="s">
        <v>52</v>
      </c>
      <c r="C30" s="1087">
        <v>30</v>
      </c>
      <c r="D30" s="1088">
        <v>25</v>
      </c>
      <c r="E30" s="1146">
        <v>0</v>
      </c>
      <c r="F30" s="1087">
        <v>160</v>
      </c>
      <c r="G30" s="1088">
        <v>160</v>
      </c>
      <c r="H30" s="1146">
        <v>0</v>
      </c>
      <c r="I30" s="1089">
        <v>165</v>
      </c>
      <c r="J30" s="1090">
        <v>155</v>
      </c>
      <c r="K30" s="1146">
        <v>10</v>
      </c>
      <c r="L30" s="1146">
        <v>10</v>
      </c>
      <c r="M30" s="139">
        <v>42</v>
      </c>
      <c r="N30" s="1091"/>
      <c r="O30" s="1092"/>
      <c r="P30" s="1092"/>
    </row>
    <row r="31" spans="1:16" s="1093" customFormat="1" ht="13.15" customHeight="1" x14ac:dyDescent="0.2">
      <c r="A31" s="60">
        <v>43</v>
      </c>
      <c r="B31" s="61" t="s">
        <v>53</v>
      </c>
      <c r="C31" s="1087">
        <v>65</v>
      </c>
      <c r="D31" s="1088">
        <v>55</v>
      </c>
      <c r="E31" s="1146">
        <v>10</v>
      </c>
      <c r="F31" s="1087">
        <v>400</v>
      </c>
      <c r="G31" s="1088">
        <v>415</v>
      </c>
      <c r="H31" s="1146">
        <v>-10</v>
      </c>
      <c r="I31" s="1089">
        <v>355</v>
      </c>
      <c r="J31" s="1090">
        <v>440</v>
      </c>
      <c r="K31" s="1146">
        <v>-85</v>
      </c>
      <c r="L31" s="1146">
        <v>-85</v>
      </c>
      <c r="M31" s="139">
        <v>43</v>
      </c>
      <c r="N31" s="1091"/>
      <c r="O31" s="1092"/>
      <c r="P31" s="1092"/>
    </row>
    <row r="32" spans="1:16" s="1093" customFormat="1" ht="13.15" customHeight="1" x14ac:dyDescent="0.2">
      <c r="A32" s="60">
        <v>44</v>
      </c>
      <c r="B32" s="61" t="s">
        <v>54</v>
      </c>
      <c r="C32" s="1087">
        <v>65</v>
      </c>
      <c r="D32" s="1088">
        <v>50</v>
      </c>
      <c r="E32" s="1146">
        <v>15</v>
      </c>
      <c r="F32" s="1087">
        <v>240</v>
      </c>
      <c r="G32" s="1088">
        <v>275</v>
      </c>
      <c r="H32" s="1146">
        <v>-40</v>
      </c>
      <c r="I32" s="1089">
        <v>285</v>
      </c>
      <c r="J32" s="1090">
        <v>260</v>
      </c>
      <c r="K32" s="1146">
        <v>20</v>
      </c>
      <c r="L32" s="1146">
        <v>0</v>
      </c>
      <c r="M32" s="139">
        <v>44</v>
      </c>
      <c r="N32" s="1091"/>
      <c r="O32" s="1092"/>
      <c r="P32" s="1092"/>
    </row>
    <row r="33" spans="1:16" s="1093" customFormat="1" ht="13.15" customHeight="1" x14ac:dyDescent="0.2">
      <c r="A33" s="60">
        <v>45</v>
      </c>
      <c r="B33" s="61" t="s">
        <v>55</v>
      </c>
      <c r="C33" s="1087">
        <v>5</v>
      </c>
      <c r="D33" s="1088">
        <v>0</v>
      </c>
      <c r="E33" s="1146">
        <v>0</v>
      </c>
      <c r="F33" s="1087">
        <v>65</v>
      </c>
      <c r="G33" s="1088">
        <v>65</v>
      </c>
      <c r="H33" s="1146">
        <v>0</v>
      </c>
      <c r="I33" s="1089">
        <v>35</v>
      </c>
      <c r="J33" s="1090">
        <v>50</v>
      </c>
      <c r="K33" s="1146">
        <v>-15</v>
      </c>
      <c r="L33" s="1146">
        <v>-10</v>
      </c>
      <c r="M33" s="139">
        <v>45</v>
      </c>
      <c r="N33" s="1091"/>
      <c r="O33" s="1092"/>
      <c r="P33" s="1092"/>
    </row>
    <row r="34" spans="1:16" s="1093" customFormat="1" ht="13.15" customHeight="1" x14ac:dyDescent="0.2">
      <c r="A34" s="60">
        <v>46</v>
      </c>
      <c r="B34" s="61" t="s">
        <v>56</v>
      </c>
      <c r="C34" s="1087">
        <v>5</v>
      </c>
      <c r="D34" s="1088">
        <v>5</v>
      </c>
      <c r="E34" s="1146">
        <v>0</v>
      </c>
      <c r="F34" s="1087">
        <v>415</v>
      </c>
      <c r="G34" s="1088">
        <v>525</v>
      </c>
      <c r="H34" s="1146">
        <v>-115</v>
      </c>
      <c r="I34" s="1089">
        <v>115</v>
      </c>
      <c r="J34" s="1090">
        <v>40</v>
      </c>
      <c r="K34" s="1146">
        <v>75</v>
      </c>
      <c r="L34" s="1146">
        <v>-40</v>
      </c>
      <c r="M34" s="139">
        <v>46</v>
      </c>
      <c r="N34" s="1091"/>
      <c r="O34" s="1092"/>
      <c r="P34" s="1092"/>
    </row>
    <row r="35" spans="1:16" s="1093" customFormat="1" ht="13.15" customHeight="1" x14ac:dyDescent="0.2">
      <c r="A35" s="60">
        <v>47</v>
      </c>
      <c r="B35" s="61" t="s">
        <v>57</v>
      </c>
      <c r="C35" s="1087">
        <v>15</v>
      </c>
      <c r="D35" s="1088">
        <v>5</v>
      </c>
      <c r="E35" s="1146">
        <v>10</v>
      </c>
      <c r="F35" s="1087">
        <v>35</v>
      </c>
      <c r="G35" s="1088">
        <v>35</v>
      </c>
      <c r="H35" s="1146">
        <v>-5</v>
      </c>
      <c r="I35" s="1089">
        <v>50</v>
      </c>
      <c r="J35" s="1090">
        <v>20</v>
      </c>
      <c r="K35" s="1146">
        <v>30</v>
      </c>
      <c r="L35" s="1146">
        <v>35</v>
      </c>
      <c r="M35" s="139">
        <v>47</v>
      </c>
      <c r="N35" s="1091"/>
      <c r="O35" s="1092"/>
      <c r="P35" s="1092"/>
    </row>
    <row r="36" spans="1:16" s="1093" customFormat="1" ht="13.15" customHeight="1" x14ac:dyDescent="0.2">
      <c r="A36" s="1015">
        <v>48</v>
      </c>
      <c r="B36" s="909" t="s">
        <v>58</v>
      </c>
      <c r="C36" s="1094">
        <v>0</v>
      </c>
      <c r="D36" s="1095">
        <v>0</v>
      </c>
      <c r="E36" s="1147">
        <v>0</v>
      </c>
      <c r="F36" s="1094">
        <v>5</v>
      </c>
      <c r="G36" s="1095">
        <v>5</v>
      </c>
      <c r="H36" s="1147">
        <v>0</v>
      </c>
      <c r="I36" s="1096">
        <v>0</v>
      </c>
      <c r="J36" s="1097">
        <v>0</v>
      </c>
      <c r="K36" s="1147">
        <v>0</v>
      </c>
      <c r="L36" s="1147">
        <v>0</v>
      </c>
      <c r="M36" s="1016">
        <v>48</v>
      </c>
      <c r="N36" s="1091"/>
      <c r="O36" s="1092"/>
      <c r="P36" s="1092"/>
    </row>
    <row r="37" spans="1:16" s="1093" customFormat="1" ht="13.15" customHeight="1" x14ac:dyDescent="0.2">
      <c r="A37" s="60">
        <v>51</v>
      </c>
      <c r="B37" s="61" t="s">
        <v>59</v>
      </c>
      <c r="C37" s="1087">
        <v>30</v>
      </c>
      <c r="D37" s="1088">
        <v>10</v>
      </c>
      <c r="E37" s="1146">
        <v>20</v>
      </c>
      <c r="F37" s="1087">
        <v>75</v>
      </c>
      <c r="G37" s="1088">
        <v>105</v>
      </c>
      <c r="H37" s="1146">
        <v>-30</v>
      </c>
      <c r="I37" s="1089">
        <v>75</v>
      </c>
      <c r="J37" s="1090">
        <v>80</v>
      </c>
      <c r="K37" s="1146">
        <v>-5</v>
      </c>
      <c r="L37" s="1146">
        <v>-20</v>
      </c>
      <c r="M37" s="139">
        <v>51</v>
      </c>
      <c r="N37" s="1091"/>
      <c r="O37" s="1092"/>
      <c r="P37" s="1092"/>
    </row>
    <row r="38" spans="1:16" s="1093" customFormat="1" ht="13.15" customHeight="1" x14ac:dyDescent="0.2">
      <c r="A38" s="60">
        <v>52</v>
      </c>
      <c r="B38" s="61" t="s">
        <v>132</v>
      </c>
      <c r="C38" s="1087">
        <v>40</v>
      </c>
      <c r="D38" s="1088">
        <v>35</v>
      </c>
      <c r="E38" s="1146">
        <v>10</v>
      </c>
      <c r="F38" s="1087">
        <v>125</v>
      </c>
      <c r="G38" s="1088">
        <v>155</v>
      </c>
      <c r="H38" s="1146">
        <v>-30</v>
      </c>
      <c r="I38" s="1089">
        <v>220</v>
      </c>
      <c r="J38" s="1090">
        <v>165</v>
      </c>
      <c r="K38" s="1146">
        <v>55</v>
      </c>
      <c r="L38" s="1146">
        <v>35</v>
      </c>
      <c r="M38" s="139">
        <v>52</v>
      </c>
      <c r="N38" s="1091"/>
      <c r="O38" s="1092"/>
      <c r="P38" s="1092"/>
    </row>
    <row r="39" spans="1:16" s="1093" customFormat="1" ht="13.15" customHeight="1" x14ac:dyDescent="0.2">
      <c r="A39" s="60">
        <v>53</v>
      </c>
      <c r="B39" s="61" t="s">
        <v>60</v>
      </c>
      <c r="C39" s="1087">
        <v>15</v>
      </c>
      <c r="D39" s="1088">
        <v>5</v>
      </c>
      <c r="E39" s="1146">
        <v>10</v>
      </c>
      <c r="F39" s="1087">
        <v>60</v>
      </c>
      <c r="G39" s="1088">
        <v>80</v>
      </c>
      <c r="H39" s="1146">
        <v>-20</v>
      </c>
      <c r="I39" s="1089">
        <v>80</v>
      </c>
      <c r="J39" s="1090">
        <v>55</v>
      </c>
      <c r="K39" s="1146">
        <v>25</v>
      </c>
      <c r="L39" s="1146">
        <v>15</v>
      </c>
      <c r="M39" s="139">
        <v>53</v>
      </c>
      <c r="N39" s="1091"/>
      <c r="O39" s="1092"/>
      <c r="P39" s="1092"/>
    </row>
    <row r="40" spans="1:16" s="1093" customFormat="1" ht="13.15" customHeight="1" x14ac:dyDescent="0.2">
      <c r="A40" s="60">
        <v>54</v>
      </c>
      <c r="B40" s="61" t="s">
        <v>135</v>
      </c>
      <c r="C40" s="1087">
        <v>5</v>
      </c>
      <c r="D40" s="1088">
        <v>0</v>
      </c>
      <c r="E40" s="1146">
        <v>5</v>
      </c>
      <c r="F40" s="1087">
        <v>25</v>
      </c>
      <c r="G40" s="1088">
        <v>20</v>
      </c>
      <c r="H40" s="1146">
        <v>0</v>
      </c>
      <c r="I40" s="1089">
        <v>15</v>
      </c>
      <c r="J40" s="1090">
        <v>20</v>
      </c>
      <c r="K40" s="1146">
        <v>-5</v>
      </c>
      <c r="L40" s="1146">
        <v>5</v>
      </c>
      <c r="M40" s="139">
        <v>54</v>
      </c>
      <c r="N40" s="1091"/>
      <c r="O40" s="1092"/>
      <c r="P40" s="1092"/>
    </row>
    <row r="41" spans="1:16" s="1093" customFormat="1" ht="13.15" customHeight="1" x14ac:dyDescent="0.2">
      <c r="A41" s="1015">
        <v>55</v>
      </c>
      <c r="B41" s="909" t="s">
        <v>166</v>
      </c>
      <c r="C41" s="1094">
        <v>35</v>
      </c>
      <c r="D41" s="1095">
        <v>30</v>
      </c>
      <c r="E41" s="1147">
        <v>5</v>
      </c>
      <c r="F41" s="1094">
        <v>190</v>
      </c>
      <c r="G41" s="1095">
        <v>180</v>
      </c>
      <c r="H41" s="1147">
        <v>10</v>
      </c>
      <c r="I41" s="1096">
        <v>200</v>
      </c>
      <c r="J41" s="1097">
        <v>230</v>
      </c>
      <c r="K41" s="1147">
        <v>-30</v>
      </c>
      <c r="L41" s="1147">
        <v>-20</v>
      </c>
      <c r="M41" s="1016">
        <v>55</v>
      </c>
      <c r="N41" s="1091"/>
      <c r="O41" s="1092"/>
      <c r="P41" s="1092"/>
    </row>
    <row r="42" spans="1:16" s="1093" customFormat="1" ht="13.15" customHeight="1" x14ac:dyDescent="0.2">
      <c r="A42" s="60">
        <v>61</v>
      </c>
      <c r="B42" s="61" t="s">
        <v>64</v>
      </c>
      <c r="C42" s="1087">
        <v>20</v>
      </c>
      <c r="D42" s="1088">
        <v>40</v>
      </c>
      <c r="E42" s="1146">
        <v>-20</v>
      </c>
      <c r="F42" s="1087">
        <v>105</v>
      </c>
      <c r="G42" s="1088">
        <v>85</v>
      </c>
      <c r="H42" s="1146">
        <v>20</v>
      </c>
      <c r="I42" s="1089">
        <v>120</v>
      </c>
      <c r="J42" s="1090">
        <v>70</v>
      </c>
      <c r="K42" s="1146">
        <v>45</v>
      </c>
      <c r="L42" s="1146">
        <v>45</v>
      </c>
      <c r="M42" s="139">
        <v>61</v>
      </c>
      <c r="N42" s="1091"/>
      <c r="O42" s="1092"/>
      <c r="P42" s="1092"/>
    </row>
    <row r="43" spans="1:16" s="1093" customFormat="1" ht="13.15" customHeight="1" x14ac:dyDescent="0.2">
      <c r="A43" s="60">
        <v>62</v>
      </c>
      <c r="B43" s="61" t="s">
        <v>65</v>
      </c>
      <c r="C43" s="1087">
        <v>10</v>
      </c>
      <c r="D43" s="1088">
        <v>5</v>
      </c>
      <c r="E43" s="1146">
        <v>5</v>
      </c>
      <c r="F43" s="1087">
        <v>30</v>
      </c>
      <c r="G43" s="1088">
        <v>25</v>
      </c>
      <c r="H43" s="1146">
        <v>0</v>
      </c>
      <c r="I43" s="1089">
        <v>20</v>
      </c>
      <c r="J43" s="1090">
        <v>15</v>
      </c>
      <c r="K43" s="1146">
        <v>5</v>
      </c>
      <c r="L43" s="1146">
        <v>15</v>
      </c>
      <c r="M43" s="139">
        <v>62</v>
      </c>
      <c r="N43" s="1091"/>
      <c r="O43" s="1092"/>
      <c r="P43" s="1092"/>
    </row>
    <row r="44" spans="1:16" s="1093" customFormat="1" ht="13.15" customHeight="1" x14ac:dyDescent="0.2">
      <c r="A44" s="60">
        <v>63</v>
      </c>
      <c r="B44" s="61" t="s">
        <v>66</v>
      </c>
      <c r="C44" s="1087">
        <v>5</v>
      </c>
      <c r="D44" s="1088">
        <v>5</v>
      </c>
      <c r="E44" s="1146">
        <v>5</v>
      </c>
      <c r="F44" s="1087">
        <v>25</v>
      </c>
      <c r="G44" s="1088">
        <v>30</v>
      </c>
      <c r="H44" s="1146">
        <v>0</v>
      </c>
      <c r="I44" s="1089">
        <v>40</v>
      </c>
      <c r="J44" s="1090">
        <v>20</v>
      </c>
      <c r="K44" s="1146">
        <v>20</v>
      </c>
      <c r="L44" s="1146">
        <v>20</v>
      </c>
      <c r="M44" s="139">
        <v>63</v>
      </c>
      <c r="N44" s="1091"/>
      <c r="O44" s="1092"/>
      <c r="P44" s="1092"/>
    </row>
    <row r="45" spans="1:16" s="1093" customFormat="1" ht="13.15" customHeight="1" x14ac:dyDescent="0.2">
      <c r="A45" s="60">
        <v>64</v>
      </c>
      <c r="B45" s="61" t="s">
        <v>67</v>
      </c>
      <c r="C45" s="1087">
        <v>5</v>
      </c>
      <c r="D45" s="1088">
        <v>0</v>
      </c>
      <c r="E45" s="1146">
        <v>5</v>
      </c>
      <c r="F45" s="1087">
        <v>15</v>
      </c>
      <c r="G45" s="1088">
        <v>10</v>
      </c>
      <c r="H45" s="1146">
        <v>5</v>
      </c>
      <c r="I45" s="1089">
        <v>5</v>
      </c>
      <c r="J45" s="1090">
        <v>10</v>
      </c>
      <c r="K45" s="1146">
        <v>-5</v>
      </c>
      <c r="L45" s="1146">
        <v>10</v>
      </c>
      <c r="M45" s="139">
        <v>64</v>
      </c>
      <c r="N45" s="1091"/>
      <c r="O45" s="1092"/>
      <c r="P45" s="1092"/>
    </row>
    <row r="46" spans="1:16" s="1093" customFormat="1" ht="13.15" customHeight="1" x14ac:dyDescent="0.2">
      <c r="A46" s="60">
        <v>65</v>
      </c>
      <c r="B46" s="61" t="s">
        <v>68</v>
      </c>
      <c r="C46" s="1087">
        <v>5</v>
      </c>
      <c r="D46" s="1088">
        <v>0</v>
      </c>
      <c r="E46" s="1146">
        <v>5</v>
      </c>
      <c r="F46" s="1087">
        <v>25</v>
      </c>
      <c r="G46" s="1088">
        <v>30</v>
      </c>
      <c r="H46" s="1146">
        <v>-5</v>
      </c>
      <c r="I46" s="1089">
        <v>5</v>
      </c>
      <c r="J46" s="1090">
        <v>20</v>
      </c>
      <c r="K46" s="1146">
        <v>-15</v>
      </c>
      <c r="L46" s="1146">
        <v>-15</v>
      </c>
      <c r="M46" s="139">
        <v>65</v>
      </c>
      <c r="N46" s="1091"/>
      <c r="O46" s="1092"/>
      <c r="P46" s="1092"/>
    </row>
    <row r="47" spans="1:16" s="1093" customFormat="1" ht="13.15" customHeight="1" x14ac:dyDescent="0.2">
      <c r="A47" s="1015">
        <v>66</v>
      </c>
      <c r="B47" s="909" t="s">
        <v>69</v>
      </c>
      <c r="C47" s="1094">
        <v>30</v>
      </c>
      <c r="D47" s="1095">
        <v>20</v>
      </c>
      <c r="E47" s="1147">
        <v>10</v>
      </c>
      <c r="F47" s="1094">
        <v>110</v>
      </c>
      <c r="G47" s="1095">
        <v>140</v>
      </c>
      <c r="H47" s="1147">
        <v>-30</v>
      </c>
      <c r="I47" s="1096">
        <v>140</v>
      </c>
      <c r="J47" s="1097">
        <v>105</v>
      </c>
      <c r="K47" s="1147">
        <v>35</v>
      </c>
      <c r="L47" s="1147">
        <v>10</v>
      </c>
      <c r="M47" s="1016">
        <v>66</v>
      </c>
      <c r="N47" s="1091"/>
      <c r="O47" s="1092"/>
      <c r="P47" s="1092"/>
    </row>
    <row r="48" spans="1:16" s="1093" customFormat="1" ht="13.15" customHeight="1" x14ac:dyDescent="0.2">
      <c r="A48" s="60">
        <v>71</v>
      </c>
      <c r="B48" s="61" t="s">
        <v>70</v>
      </c>
      <c r="C48" s="1087">
        <v>20</v>
      </c>
      <c r="D48" s="1088">
        <v>10</v>
      </c>
      <c r="E48" s="1146">
        <v>15</v>
      </c>
      <c r="F48" s="1087">
        <v>85</v>
      </c>
      <c r="G48" s="1088">
        <v>100</v>
      </c>
      <c r="H48" s="1146">
        <v>-20</v>
      </c>
      <c r="I48" s="1089">
        <v>85</v>
      </c>
      <c r="J48" s="1090">
        <v>75</v>
      </c>
      <c r="K48" s="1146">
        <v>15</v>
      </c>
      <c r="L48" s="1146">
        <v>10</v>
      </c>
      <c r="M48" s="139">
        <v>71</v>
      </c>
      <c r="N48" s="1091"/>
      <c r="O48" s="1092"/>
      <c r="P48" s="1092"/>
    </row>
    <row r="49" spans="1:16" s="1093" customFormat="1" ht="13.15" customHeight="1" x14ac:dyDescent="0.2">
      <c r="A49" s="1015">
        <v>72</v>
      </c>
      <c r="B49" s="909" t="s">
        <v>71</v>
      </c>
      <c r="C49" s="1094">
        <v>30</v>
      </c>
      <c r="D49" s="1095">
        <v>20</v>
      </c>
      <c r="E49" s="1147">
        <v>15</v>
      </c>
      <c r="F49" s="1094">
        <v>120</v>
      </c>
      <c r="G49" s="1095">
        <v>155</v>
      </c>
      <c r="H49" s="1147">
        <v>-35</v>
      </c>
      <c r="I49" s="1096">
        <v>130</v>
      </c>
      <c r="J49" s="1097">
        <v>90</v>
      </c>
      <c r="K49" s="1147">
        <v>35</v>
      </c>
      <c r="L49" s="1147">
        <v>15</v>
      </c>
      <c r="M49" s="1016">
        <v>72</v>
      </c>
      <c r="N49" s="1091"/>
      <c r="O49" s="1092"/>
      <c r="P49" s="1092"/>
    </row>
    <row r="50" spans="1:16" s="1093" customFormat="1" ht="13.15" customHeight="1" x14ac:dyDescent="0.2">
      <c r="A50" s="60">
        <v>81</v>
      </c>
      <c r="B50" s="61" t="s">
        <v>5</v>
      </c>
      <c r="C50" s="1087">
        <v>10</v>
      </c>
      <c r="D50" s="1088">
        <v>5</v>
      </c>
      <c r="E50" s="1146">
        <v>5</v>
      </c>
      <c r="F50" s="1087">
        <v>80</v>
      </c>
      <c r="G50" s="1088">
        <v>100</v>
      </c>
      <c r="H50" s="1146">
        <v>-20</v>
      </c>
      <c r="I50" s="1089">
        <v>95</v>
      </c>
      <c r="J50" s="1090">
        <v>65</v>
      </c>
      <c r="K50" s="1146">
        <v>30</v>
      </c>
      <c r="L50" s="1146">
        <v>15</v>
      </c>
      <c r="M50" s="139">
        <v>81</v>
      </c>
      <c r="N50" s="1091"/>
      <c r="O50" s="1092"/>
      <c r="P50" s="1092"/>
    </row>
    <row r="51" spans="1:16" s="1093" customFormat="1" ht="13.15" customHeight="1" x14ac:dyDescent="0.2">
      <c r="A51" s="60">
        <v>82</v>
      </c>
      <c r="B51" s="61" t="s">
        <v>72</v>
      </c>
      <c r="C51" s="1087">
        <v>30</v>
      </c>
      <c r="D51" s="1088">
        <v>20</v>
      </c>
      <c r="E51" s="1146">
        <v>10</v>
      </c>
      <c r="F51" s="1087">
        <v>165</v>
      </c>
      <c r="G51" s="1088">
        <v>200</v>
      </c>
      <c r="H51" s="1146">
        <v>-35</v>
      </c>
      <c r="I51" s="1089">
        <v>160</v>
      </c>
      <c r="J51" s="1090">
        <v>135</v>
      </c>
      <c r="K51" s="1146">
        <v>25</v>
      </c>
      <c r="L51" s="1146">
        <v>-5</v>
      </c>
      <c r="M51" s="139">
        <v>82</v>
      </c>
      <c r="N51" s="1091"/>
      <c r="O51" s="1092"/>
      <c r="P51" s="1092"/>
    </row>
    <row r="52" spans="1:16" s="1093" customFormat="1" ht="13.15" customHeight="1" x14ac:dyDescent="0.2">
      <c r="A52" s="1015">
        <v>83</v>
      </c>
      <c r="B52" s="909" t="s">
        <v>73</v>
      </c>
      <c r="C52" s="1094">
        <v>20</v>
      </c>
      <c r="D52" s="1095">
        <v>15</v>
      </c>
      <c r="E52" s="1147">
        <v>5</v>
      </c>
      <c r="F52" s="1094">
        <v>75</v>
      </c>
      <c r="G52" s="1095">
        <v>90</v>
      </c>
      <c r="H52" s="1147">
        <v>-15</v>
      </c>
      <c r="I52" s="1096">
        <v>70</v>
      </c>
      <c r="J52" s="1097">
        <v>80</v>
      </c>
      <c r="K52" s="1147">
        <v>-10</v>
      </c>
      <c r="L52" s="1147">
        <v>-20</v>
      </c>
      <c r="M52" s="1016">
        <v>83</v>
      </c>
      <c r="N52" s="1091"/>
      <c r="O52" s="1092"/>
      <c r="P52" s="1092"/>
    </row>
    <row r="53" spans="1:16" s="1093" customFormat="1" ht="13.15" customHeight="1" x14ac:dyDescent="0.2">
      <c r="A53" s="60">
        <v>91</v>
      </c>
      <c r="B53" s="61" t="s">
        <v>74</v>
      </c>
      <c r="C53" s="1087">
        <v>15</v>
      </c>
      <c r="D53" s="1088">
        <v>15</v>
      </c>
      <c r="E53" s="1146">
        <v>5</v>
      </c>
      <c r="F53" s="1087">
        <v>90</v>
      </c>
      <c r="G53" s="1088">
        <v>110</v>
      </c>
      <c r="H53" s="1146">
        <v>-20</v>
      </c>
      <c r="I53" s="1089">
        <v>115</v>
      </c>
      <c r="J53" s="1090">
        <v>85</v>
      </c>
      <c r="K53" s="1146">
        <v>30</v>
      </c>
      <c r="L53" s="1146">
        <v>10</v>
      </c>
      <c r="M53" s="139">
        <v>91</v>
      </c>
      <c r="N53" s="1091"/>
      <c r="O53" s="1092"/>
      <c r="P53" s="1092"/>
    </row>
    <row r="54" spans="1:16" s="1093" customFormat="1" ht="13.15" customHeight="1" x14ac:dyDescent="0.2">
      <c r="A54" s="60">
        <v>92</v>
      </c>
      <c r="B54" s="61" t="s">
        <v>75</v>
      </c>
      <c r="C54" s="1087">
        <v>15</v>
      </c>
      <c r="D54" s="1088">
        <v>0</v>
      </c>
      <c r="E54" s="1146">
        <v>15</v>
      </c>
      <c r="F54" s="1087">
        <v>330</v>
      </c>
      <c r="G54" s="1088">
        <v>350</v>
      </c>
      <c r="H54" s="1146">
        <v>-25</v>
      </c>
      <c r="I54" s="1089">
        <v>40</v>
      </c>
      <c r="J54" s="1090">
        <v>65</v>
      </c>
      <c r="K54" s="1146">
        <v>-25</v>
      </c>
      <c r="L54" s="1146">
        <v>-30</v>
      </c>
      <c r="M54" s="139">
        <v>92</v>
      </c>
      <c r="N54" s="1091"/>
      <c r="O54" s="1092"/>
      <c r="P54" s="1092"/>
    </row>
    <row r="55" spans="1:16" s="1093" customFormat="1" ht="13.15" customHeight="1" x14ac:dyDescent="0.2">
      <c r="A55" s="60">
        <v>93</v>
      </c>
      <c r="B55" s="61" t="s">
        <v>76</v>
      </c>
      <c r="C55" s="1087">
        <v>15</v>
      </c>
      <c r="D55" s="1088">
        <v>10</v>
      </c>
      <c r="E55" s="1146">
        <v>5</v>
      </c>
      <c r="F55" s="1087">
        <v>70</v>
      </c>
      <c r="G55" s="1088">
        <v>75</v>
      </c>
      <c r="H55" s="1146">
        <v>-5</v>
      </c>
      <c r="I55" s="1089">
        <v>85</v>
      </c>
      <c r="J55" s="1090">
        <v>70</v>
      </c>
      <c r="K55" s="1146">
        <v>15</v>
      </c>
      <c r="L55" s="1146">
        <v>10</v>
      </c>
      <c r="M55" s="139">
        <v>93</v>
      </c>
      <c r="N55" s="1091"/>
      <c r="O55" s="1092"/>
      <c r="P55" s="1092"/>
    </row>
    <row r="56" spans="1:16" s="1093" customFormat="1" ht="13.15" customHeight="1" x14ac:dyDescent="0.2">
      <c r="A56" s="1015">
        <v>94</v>
      </c>
      <c r="B56" s="909" t="s">
        <v>77</v>
      </c>
      <c r="C56" s="1094">
        <v>25</v>
      </c>
      <c r="D56" s="1095">
        <v>20</v>
      </c>
      <c r="E56" s="1147">
        <v>5</v>
      </c>
      <c r="F56" s="1094">
        <v>105</v>
      </c>
      <c r="G56" s="1095">
        <v>115</v>
      </c>
      <c r="H56" s="1147">
        <v>-10</v>
      </c>
      <c r="I56" s="1096">
        <v>95</v>
      </c>
      <c r="J56" s="1097">
        <v>115</v>
      </c>
      <c r="K56" s="1147">
        <v>-15</v>
      </c>
      <c r="L56" s="1147">
        <v>-20</v>
      </c>
      <c r="M56" s="1016">
        <v>94</v>
      </c>
      <c r="N56" s="1091"/>
      <c r="O56" s="1092"/>
      <c r="P56" s="1092"/>
    </row>
    <row r="57" spans="1:16" s="1093" customFormat="1" ht="13.15" customHeight="1" x14ac:dyDescent="0.2">
      <c r="A57" s="60">
        <v>101</v>
      </c>
      <c r="B57" s="61" t="s">
        <v>78</v>
      </c>
      <c r="C57" s="1087">
        <v>30</v>
      </c>
      <c r="D57" s="1088">
        <v>20</v>
      </c>
      <c r="E57" s="1146">
        <v>15</v>
      </c>
      <c r="F57" s="1087">
        <v>130</v>
      </c>
      <c r="G57" s="1088">
        <v>160</v>
      </c>
      <c r="H57" s="1146">
        <v>-30</v>
      </c>
      <c r="I57" s="1089">
        <v>105</v>
      </c>
      <c r="J57" s="1090">
        <v>115</v>
      </c>
      <c r="K57" s="1146">
        <v>-10</v>
      </c>
      <c r="L57" s="1146">
        <v>-30</v>
      </c>
      <c r="M57" s="139">
        <v>101</v>
      </c>
      <c r="N57" s="1091"/>
      <c r="O57" s="1092"/>
      <c r="P57" s="1092"/>
    </row>
    <row r="58" spans="1:16" s="1093" customFormat="1" ht="13.15" customHeight="1" x14ac:dyDescent="0.2">
      <c r="A58" s="60">
        <v>102</v>
      </c>
      <c r="B58" s="61" t="s">
        <v>79</v>
      </c>
      <c r="C58" s="1087">
        <v>0</v>
      </c>
      <c r="D58" s="1088">
        <v>0</v>
      </c>
      <c r="E58" s="1146">
        <v>0</v>
      </c>
      <c r="F58" s="1087">
        <v>5</v>
      </c>
      <c r="G58" s="1088">
        <v>5</v>
      </c>
      <c r="H58" s="1146">
        <v>0</v>
      </c>
      <c r="I58" s="1089">
        <v>5</v>
      </c>
      <c r="J58" s="1090">
        <v>10</v>
      </c>
      <c r="K58" s="1146">
        <v>0</v>
      </c>
      <c r="L58" s="1146">
        <v>0</v>
      </c>
      <c r="M58" s="139">
        <v>102</v>
      </c>
      <c r="N58" s="1091"/>
      <c r="O58" s="1092"/>
      <c r="P58" s="1092"/>
    </row>
    <row r="59" spans="1:16" s="1093" customFormat="1" ht="13.15" customHeight="1" x14ac:dyDescent="0.2">
      <c r="A59" s="60">
        <v>103</v>
      </c>
      <c r="B59" s="61" t="s">
        <v>80</v>
      </c>
      <c r="C59" s="1087">
        <v>10</v>
      </c>
      <c r="D59" s="1088">
        <v>5</v>
      </c>
      <c r="E59" s="1146">
        <v>5</v>
      </c>
      <c r="F59" s="1087">
        <v>50</v>
      </c>
      <c r="G59" s="1088">
        <v>30</v>
      </c>
      <c r="H59" s="1146">
        <v>20</v>
      </c>
      <c r="I59" s="1089">
        <v>40</v>
      </c>
      <c r="J59" s="1090">
        <v>40</v>
      </c>
      <c r="K59" s="1146">
        <v>0</v>
      </c>
      <c r="L59" s="1146">
        <v>30</v>
      </c>
      <c r="M59" s="139">
        <v>103</v>
      </c>
      <c r="N59" s="1091"/>
      <c r="O59" s="1092"/>
      <c r="P59" s="1092"/>
    </row>
    <row r="60" spans="1:16" s="1093" customFormat="1" ht="13.15" customHeight="1" x14ac:dyDescent="0.2">
      <c r="A60" s="60">
        <v>105</v>
      </c>
      <c r="B60" s="61" t="s">
        <v>81</v>
      </c>
      <c r="C60" s="1087">
        <v>5</v>
      </c>
      <c r="D60" s="1088">
        <v>5</v>
      </c>
      <c r="E60" s="1146">
        <v>0</v>
      </c>
      <c r="F60" s="1087">
        <v>35</v>
      </c>
      <c r="G60" s="1088">
        <v>35</v>
      </c>
      <c r="H60" s="1146">
        <v>0</v>
      </c>
      <c r="I60" s="1089">
        <v>15</v>
      </c>
      <c r="J60" s="1090">
        <v>15</v>
      </c>
      <c r="K60" s="1146">
        <v>-5</v>
      </c>
      <c r="L60" s="1146">
        <v>0</v>
      </c>
      <c r="M60" s="139">
        <v>105</v>
      </c>
      <c r="N60" s="1091"/>
      <c r="O60" s="1092"/>
      <c r="P60" s="1092"/>
    </row>
    <row r="61" spans="1:16" s="1093" customFormat="1" ht="13.15" customHeight="1" x14ac:dyDescent="0.2">
      <c r="A61" s="60">
        <v>106</v>
      </c>
      <c r="B61" s="61" t="s">
        <v>82</v>
      </c>
      <c r="C61" s="1087">
        <v>10</v>
      </c>
      <c r="D61" s="1088">
        <v>10</v>
      </c>
      <c r="E61" s="1146">
        <v>5</v>
      </c>
      <c r="F61" s="1087">
        <v>40</v>
      </c>
      <c r="G61" s="1088">
        <v>55</v>
      </c>
      <c r="H61" s="1146">
        <v>-15</v>
      </c>
      <c r="I61" s="1089">
        <v>45</v>
      </c>
      <c r="J61" s="1090">
        <v>55</v>
      </c>
      <c r="K61" s="1146">
        <v>-10</v>
      </c>
      <c r="L61" s="1146">
        <v>-20</v>
      </c>
      <c r="M61" s="139">
        <v>106</v>
      </c>
      <c r="N61" s="1091"/>
      <c r="O61" s="1092"/>
      <c r="P61" s="1092"/>
    </row>
    <row r="62" spans="1:16" s="1093" customFormat="1" ht="13.15" customHeight="1" x14ac:dyDescent="0.2">
      <c r="A62" s="60">
        <v>107</v>
      </c>
      <c r="B62" s="61" t="s">
        <v>83</v>
      </c>
      <c r="C62" s="1087">
        <v>10</v>
      </c>
      <c r="D62" s="1088">
        <v>15</v>
      </c>
      <c r="E62" s="1146">
        <v>-5</v>
      </c>
      <c r="F62" s="1087">
        <v>60</v>
      </c>
      <c r="G62" s="1088">
        <v>75</v>
      </c>
      <c r="H62" s="1146">
        <v>-10</v>
      </c>
      <c r="I62" s="1089">
        <v>80</v>
      </c>
      <c r="J62" s="1090">
        <v>80</v>
      </c>
      <c r="K62" s="1146">
        <v>0</v>
      </c>
      <c r="L62" s="1146">
        <v>-15</v>
      </c>
      <c r="M62" s="139">
        <v>107</v>
      </c>
      <c r="N62" s="1091" t="s">
        <v>349</v>
      </c>
      <c r="O62" s="1092"/>
      <c r="P62" s="1092"/>
    </row>
    <row r="63" spans="1:16" s="1093" customFormat="1" ht="13.15" customHeight="1" x14ac:dyDescent="0.2">
      <c r="A63" s="60">
        <v>108</v>
      </c>
      <c r="B63" s="61" t="s">
        <v>84</v>
      </c>
      <c r="C63" s="1087">
        <v>10</v>
      </c>
      <c r="D63" s="1088">
        <v>5</v>
      </c>
      <c r="E63" s="1146">
        <v>5</v>
      </c>
      <c r="F63" s="1087">
        <v>45</v>
      </c>
      <c r="G63" s="1088">
        <v>40</v>
      </c>
      <c r="H63" s="1146">
        <v>5</v>
      </c>
      <c r="I63" s="1089">
        <v>50</v>
      </c>
      <c r="J63" s="1090">
        <v>45</v>
      </c>
      <c r="K63" s="1146">
        <v>5</v>
      </c>
      <c r="L63" s="1146">
        <v>15</v>
      </c>
      <c r="M63" s="139">
        <v>108</v>
      </c>
      <c r="N63" s="1091"/>
      <c r="O63" s="1092"/>
      <c r="P63" s="1092"/>
    </row>
    <row r="64" spans="1:16" s="1093" customFormat="1" ht="13.15" customHeight="1" x14ac:dyDescent="0.2">
      <c r="A64" s="1015">
        <v>109</v>
      </c>
      <c r="B64" s="909" t="s">
        <v>145</v>
      </c>
      <c r="C64" s="1094">
        <v>5</v>
      </c>
      <c r="D64" s="1095">
        <v>0</v>
      </c>
      <c r="E64" s="1147">
        <v>5</v>
      </c>
      <c r="F64" s="1094">
        <v>15</v>
      </c>
      <c r="G64" s="1095">
        <v>10</v>
      </c>
      <c r="H64" s="1147">
        <v>5</v>
      </c>
      <c r="I64" s="1096">
        <v>45</v>
      </c>
      <c r="J64" s="1097">
        <v>15</v>
      </c>
      <c r="K64" s="1147">
        <v>30</v>
      </c>
      <c r="L64" s="1147">
        <v>40</v>
      </c>
      <c r="M64" s="1016">
        <v>109</v>
      </c>
      <c r="N64" s="1091"/>
      <c r="O64" s="1092"/>
      <c r="P64" s="1092"/>
    </row>
    <row r="65" spans="1:16" s="1093" customFormat="1" ht="13.15" customHeight="1" x14ac:dyDescent="0.2">
      <c r="A65" s="60">
        <v>111</v>
      </c>
      <c r="B65" s="61" t="s">
        <v>85</v>
      </c>
      <c r="C65" s="1087">
        <v>60</v>
      </c>
      <c r="D65" s="1088">
        <v>50</v>
      </c>
      <c r="E65" s="1146">
        <v>10</v>
      </c>
      <c r="F65" s="1087">
        <v>305</v>
      </c>
      <c r="G65" s="1088">
        <v>340</v>
      </c>
      <c r="H65" s="1146">
        <v>-35</v>
      </c>
      <c r="I65" s="1089">
        <v>310</v>
      </c>
      <c r="J65" s="1090">
        <v>280</v>
      </c>
      <c r="K65" s="1146">
        <v>25</v>
      </c>
      <c r="L65" s="1146">
        <v>0</v>
      </c>
      <c r="M65" s="139">
        <v>111</v>
      </c>
      <c r="N65" s="1091"/>
      <c r="O65" s="1092"/>
      <c r="P65" s="1092"/>
    </row>
    <row r="66" spans="1:16" s="1093" customFormat="1" ht="13.15" customHeight="1" x14ac:dyDescent="0.2">
      <c r="A66" s="60">
        <v>112</v>
      </c>
      <c r="B66" s="61" t="s">
        <v>86</v>
      </c>
      <c r="C66" s="1087">
        <v>75</v>
      </c>
      <c r="D66" s="1088">
        <v>60</v>
      </c>
      <c r="E66" s="1146">
        <v>15</v>
      </c>
      <c r="F66" s="1087">
        <v>390</v>
      </c>
      <c r="G66" s="1088">
        <v>425</v>
      </c>
      <c r="H66" s="1146">
        <v>-30</v>
      </c>
      <c r="I66" s="1089">
        <v>400</v>
      </c>
      <c r="J66" s="1090">
        <v>310</v>
      </c>
      <c r="K66" s="1146">
        <v>90</v>
      </c>
      <c r="L66" s="1146">
        <v>75</v>
      </c>
      <c r="M66" s="139">
        <v>112</v>
      </c>
      <c r="N66" s="1091"/>
      <c r="O66" s="1092"/>
      <c r="P66" s="1092"/>
    </row>
    <row r="67" spans="1:16" s="1093" customFormat="1" ht="13.15" customHeight="1" x14ac:dyDescent="0.2">
      <c r="A67" s="1015">
        <v>113</v>
      </c>
      <c r="B67" s="909" t="s">
        <v>87</v>
      </c>
      <c r="C67" s="1094">
        <v>5</v>
      </c>
      <c r="D67" s="1095">
        <v>5</v>
      </c>
      <c r="E67" s="1147">
        <v>0</v>
      </c>
      <c r="F67" s="1094">
        <v>30</v>
      </c>
      <c r="G67" s="1095">
        <v>30</v>
      </c>
      <c r="H67" s="1147">
        <v>0</v>
      </c>
      <c r="I67" s="1096">
        <v>15</v>
      </c>
      <c r="J67" s="1097">
        <v>20</v>
      </c>
      <c r="K67" s="1147">
        <v>-5</v>
      </c>
      <c r="L67" s="1147">
        <v>-5</v>
      </c>
      <c r="M67" s="1016">
        <v>113</v>
      </c>
      <c r="N67" s="1091"/>
      <c r="O67" s="1092"/>
      <c r="P67" s="1092"/>
    </row>
    <row r="68" spans="1:16" s="1093" customFormat="1" ht="13.15" customHeight="1" x14ac:dyDescent="0.2">
      <c r="A68" s="60">
        <v>121</v>
      </c>
      <c r="B68" s="61" t="s">
        <v>61</v>
      </c>
      <c r="C68" s="1087">
        <v>80</v>
      </c>
      <c r="D68" s="1088">
        <v>50</v>
      </c>
      <c r="E68" s="1146">
        <v>30</v>
      </c>
      <c r="F68" s="1087">
        <v>430</v>
      </c>
      <c r="G68" s="1088">
        <v>420</v>
      </c>
      <c r="H68" s="1146">
        <v>10</v>
      </c>
      <c r="I68" s="1089">
        <v>370</v>
      </c>
      <c r="J68" s="1090">
        <v>420</v>
      </c>
      <c r="K68" s="1146">
        <v>-50</v>
      </c>
      <c r="L68" s="1146">
        <v>-15</v>
      </c>
      <c r="M68" s="139">
        <v>121</v>
      </c>
      <c r="N68" s="1091"/>
      <c r="O68" s="1092"/>
      <c r="P68" s="1092"/>
    </row>
    <row r="69" spans="1:16" s="1093" customFormat="1" ht="13.15" customHeight="1" x14ac:dyDescent="0.2">
      <c r="A69" s="60">
        <v>122</v>
      </c>
      <c r="B69" s="61" t="s">
        <v>62</v>
      </c>
      <c r="C69" s="1087">
        <v>65</v>
      </c>
      <c r="D69" s="1088">
        <v>55</v>
      </c>
      <c r="E69" s="1146">
        <v>10</v>
      </c>
      <c r="F69" s="1087">
        <v>370</v>
      </c>
      <c r="G69" s="1088">
        <v>380</v>
      </c>
      <c r="H69" s="1146">
        <v>-10</v>
      </c>
      <c r="I69" s="1089">
        <v>315</v>
      </c>
      <c r="J69" s="1090">
        <v>335</v>
      </c>
      <c r="K69" s="1146">
        <v>-20</v>
      </c>
      <c r="L69" s="1146">
        <v>-20</v>
      </c>
      <c r="M69" s="139">
        <v>122</v>
      </c>
      <c r="N69" s="1091"/>
      <c r="O69" s="1092"/>
      <c r="P69" s="1092"/>
    </row>
    <row r="70" spans="1:16" s="1093" customFormat="1" ht="13.15" customHeight="1" x14ac:dyDescent="0.2">
      <c r="A70" s="60">
        <v>123</v>
      </c>
      <c r="B70" s="61" t="s">
        <v>63</v>
      </c>
      <c r="C70" s="1087">
        <v>35</v>
      </c>
      <c r="D70" s="1088">
        <v>20</v>
      </c>
      <c r="E70" s="1146">
        <v>20</v>
      </c>
      <c r="F70" s="1087">
        <v>155</v>
      </c>
      <c r="G70" s="1088">
        <v>175</v>
      </c>
      <c r="H70" s="1146">
        <v>-20</v>
      </c>
      <c r="I70" s="1089">
        <v>130</v>
      </c>
      <c r="J70" s="1090">
        <v>110</v>
      </c>
      <c r="K70" s="1146">
        <v>15</v>
      </c>
      <c r="L70" s="1146">
        <v>15</v>
      </c>
      <c r="M70" s="139">
        <v>123</v>
      </c>
      <c r="N70" s="1091"/>
      <c r="O70" s="1092"/>
      <c r="P70" s="1092"/>
    </row>
    <row r="71" spans="1:16" s="1093" customFormat="1" ht="13.15" customHeight="1" x14ac:dyDescent="0.2">
      <c r="A71" s="60"/>
      <c r="B71" s="61"/>
      <c r="C71" s="1088"/>
      <c r="D71" s="1088"/>
      <c r="E71" s="1088"/>
      <c r="F71" s="1088"/>
      <c r="G71" s="1088"/>
      <c r="H71" s="1088"/>
      <c r="I71" s="1088"/>
      <c r="J71" s="1088"/>
      <c r="K71" s="1088"/>
      <c r="L71" s="1088"/>
      <c r="M71" s="60"/>
      <c r="N71" s="1091"/>
      <c r="O71" s="1092"/>
      <c r="P71" s="1092"/>
    </row>
    <row r="72" spans="1:16" ht="13.15" customHeight="1" x14ac:dyDescent="0.2">
      <c r="A72" s="883">
        <v>1</v>
      </c>
      <c r="B72" s="884" t="s">
        <v>2</v>
      </c>
      <c r="C72" s="1098">
        <v>150</v>
      </c>
      <c r="D72" s="1099">
        <v>210</v>
      </c>
      <c r="E72" s="1143">
        <v>-65</v>
      </c>
      <c r="F72" s="1098">
        <v>1345</v>
      </c>
      <c r="G72" s="1099">
        <v>1400</v>
      </c>
      <c r="H72" s="1143">
        <v>-55</v>
      </c>
      <c r="I72" s="1098">
        <v>1175</v>
      </c>
      <c r="J72" s="1099">
        <v>1265</v>
      </c>
      <c r="K72" s="1144">
        <v>-90</v>
      </c>
      <c r="L72" s="1145">
        <v>-205</v>
      </c>
      <c r="M72" s="140">
        <v>1</v>
      </c>
      <c r="N72" s="1091"/>
      <c r="O72" s="1092"/>
      <c r="P72" s="1092"/>
    </row>
    <row r="73" spans="1:16" ht="13.15" customHeight="1" x14ac:dyDescent="0.2">
      <c r="A73" s="883">
        <v>2</v>
      </c>
      <c r="B73" s="884" t="s">
        <v>6</v>
      </c>
      <c r="C73" s="1098">
        <v>195</v>
      </c>
      <c r="D73" s="1099">
        <v>225</v>
      </c>
      <c r="E73" s="1143">
        <v>-30</v>
      </c>
      <c r="F73" s="1098">
        <v>1160</v>
      </c>
      <c r="G73" s="1099">
        <v>1355</v>
      </c>
      <c r="H73" s="1143">
        <v>-200</v>
      </c>
      <c r="I73" s="1098">
        <v>1110</v>
      </c>
      <c r="J73" s="1099">
        <v>1405</v>
      </c>
      <c r="K73" s="1144">
        <v>-295</v>
      </c>
      <c r="L73" s="1145">
        <v>-520</v>
      </c>
      <c r="M73" s="140">
        <v>2</v>
      </c>
      <c r="N73" s="1091"/>
      <c r="O73" s="1092"/>
      <c r="P73" s="1092"/>
    </row>
    <row r="74" spans="1:16" ht="13.15" customHeight="1" x14ac:dyDescent="0.2">
      <c r="A74" s="883">
        <v>3</v>
      </c>
      <c r="B74" s="884" t="s">
        <v>10</v>
      </c>
      <c r="C74" s="1098">
        <v>225</v>
      </c>
      <c r="D74" s="1099">
        <v>215</v>
      </c>
      <c r="E74" s="1143">
        <v>10</v>
      </c>
      <c r="F74" s="1098">
        <v>1480</v>
      </c>
      <c r="G74" s="1099">
        <v>1465</v>
      </c>
      <c r="H74" s="1143">
        <v>15</v>
      </c>
      <c r="I74" s="1098">
        <v>1355</v>
      </c>
      <c r="J74" s="1099">
        <v>1420</v>
      </c>
      <c r="K74" s="1144">
        <v>-70</v>
      </c>
      <c r="L74" s="1145">
        <v>-45</v>
      </c>
      <c r="M74" s="140">
        <v>3</v>
      </c>
      <c r="N74" s="1091"/>
      <c r="O74" s="1092"/>
      <c r="P74" s="1092"/>
    </row>
    <row r="75" spans="1:16" ht="13.15" customHeight="1" x14ac:dyDescent="0.2">
      <c r="A75" s="883">
        <v>4</v>
      </c>
      <c r="B75" s="884" t="s">
        <v>3</v>
      </c>
      <c r="C75" s="1098">
        <v>215</v>
      </c>
      <c r="D75" s="1099">
        <v>165</v>
      </c>
      <c r="E75" s="1143">
        <v>50</v>
      </c>
      <c r="F75" s="1098">
        <v>1520</v>
      </c>
      <c r="G75" s="1099">
        <v>1670</v>
      </c>
      <c r="H75" s="1143">
        <v>-150</v>
      </c>
      <c r="I75" s="1098">
        <v>1300</v>
      </c>
      <c r="J75" s="1099">
        <v>1150</v>
      </c>
      <c r="K75" s="1144">
        <v>150</v>
      </c>
      <c r="L75" s="1145">
        <v>45</v>
      </c>
      <c r="M75" s="140">
        <v>4</v>
      </c>
      <c r="N75" s="1091"/>
      <c r="O75" s="1092"/>
      <c r="P75" s="1092"/>
    </row>
    <row r="76" spans="1:16" ht="13.15" customHeight="1" x14ac:dyDescent="0.2">
      <c r="A76" s="883">
        <v>5</v>
      </c>
      <c r="B76" s="884" t="s">
        <v>7</v>
      </c>
      <c r="C76" s="1098">
        <v>125</v>
      </c>
      <c r="D76" s="1099">
        <v>80</v>
      </c>
      <c r="E76" s="1143">
        <v>45</v>
      </c>
      <c r="F76" s="1098">
        <v>475</v>
      </c>
      <c r="G76" s="1099">
        <v>545</v>
      </c>
      <c r="H76" s="1143">
        <v>-70</v>
      </c>
      <c r="I76" s="1098">
        <v>590</v>
      </c>
      <c r="J76" s="1099">
        <v>550</v>
      </c>
      <c r="K76" s="1144">
        <v>40</v>
      </c>
      <c r="L76" s="1145">
        <v>15</v>
      </c>
      <c r="M76" s="140">
        <v>5</v>
      </c>
      <c r="N76" s="1091"/>
      <c r="O76" s="1092"/>
      <c r="P76" s="1092"/>
    </row>
    <row r="77" spans="1:16" ht="13.15" customHeight="1" x14ac:dyDescent="0.2">
      <c r="A77" s="883">
        <v>6</v>
      </c>
      <c r="B77" s="884" t="s">
        <v>11</v>
      </c>
      <c r="C77" s="1098">
        <v>80</v>
      </c>
      <c r="D77" s="1099">
        <v>70</v>
      </c>
      <c r="E77" s="1143">
        <v>10</v>
      </c>
      <c r="F77" s="1098">
        <v>310</v>
      </c>
      <c r="G77" s="1099">
        <v>320</v>
      </c>
      <c r="H77" s="1143">
        <v>-10</v>
      </c>
      <c r="I77" s="1098">
        <v>330</v>
      </c>
      <c r="J77" s="1099">
        <v>245</v>
      </c>
      <c r="K77" s="1144">
        <v>85</v>
      </c>
      <c r="L77" s="1145">
        <v>85</v>
      </c>
      <c r="M77" s="140">
        <v>6</v>
      </c>
      <c r="N77" s="1091"/>
      <c r="O77" s="1092"/>
      <c r="P77" s="1092"/>
    </row>
    <row r="78" spans="1:16" ht="13.15" customHeight="1" x14ac:dyDescent="0.2">
      <c r="A78" s="883">
        <v>7</v>
      </c>
      <c r="B78" s="884" t="s">
        <v>4</v>
      </c>
      <c r="C78" s="1098">
        <v>50</v>
      </c>
      <c r="D78" s="1099">
        <v>25</v>
      </c>
      <c r="E78" s="1143">
        <v>25</v>
      </c>
      <c r="F78" s="1098">
        <v>205</v>
      </c>
      <c r="G78" s="1099">
        <v>255</v>
      </c>
      <c r="H78" s="1143">
        <v>-50</v>
      </c>
      <c r="I78" s="1098">
        <v>215</v>
      </c>
      <c r="J78" s="1099">
        <v>165</v>
      </c>
      <c r="K78" s="1144">
        <v>50</v>
      </c>
      <c r="L78" s="1145">
        <v>25</v>
      </c>
      <c r="M78" s="140">
        <v>7</v>
      </c>
      <c r="N78" s="1091"/>
      <c r="O78" s="1092"/>
      <c r="P78" s="1092"/>
    </row>
    <row r="79" spans="1:16" ht="13.15" customHeight="1" x14ac:dyDescent="0.2">
      <c r="A79" s="883">
        <v>8</v>
      </c>
      <c r="B79" s="884" t="s">
        <v>5</v>
      </c>
      <c r="C79" s="1098">
        <v>60</v>
      </c>
      <c r="D79" s="1099">
        <v>40</v>
      </c>
      <c r="E79" s="1143">
        <v>20</v>
      </c>
      <c r="F79" s="1098">
        <v>320</v>
      </c>
      <c r="G79" s="1099">
        <v>390</v>
      </c>
      <c r="H79" s="1143">
        <v>-70</v>
      </c>
      <c r="I79" s="1098">
        <v>325</v>
      </c>
      <c r="J79" s="1099">
        <v>280</v>
      </c>
      <c r="K79" s="1144">
        <v>45</v>
      </c>
      <c r="L79" s="1145">
        <v>-5</v>
      </c>
      <c r="M79" s="140">
        <v>8</v>
      </c>
      <c r="N79" s="1091"/>
      <c r="O79" s="1092"/>
      <c r="P79" s="1092"/>
    </row>
    <row r="80" spans="1:16" ht="13.15" customHeight="1" x14ac:dyDescent="0.2">
      <c r="A80" s="883">
        <v>9</v>
      </c>
      <c r="B80" s="884" t="s">
        <v>8</v>
      </c>
      <c r="C80" s="1098">
        <v>70</v>
      </c>
      <c r="D80" s="1099">
        <v>45</v>
      </c>
      <c r="E80" s="1143">
        <v>25</v>
      </c>
      <c r="F80" s="1098">
        <v>595</v>
      </c>
      <c r="G80" s="1099">
        <v>655</v>
      </c>
      <c r="H80" s="1143">
        <v>-60</v>
      </c>
      <c r="I80" s="1098">
        <v>335</v>
      </c>
      <c r="J80" s="1099">
        <v>330</v>
      </c>
      <c r="K80" s="1144">
        <v>5</v>
      </c>
      <c r="L80" s="1145">
        <v>-30</v>
      </c>
      <c r="M80" s="140">
        <v>9</v>
      </c>
      <c r="N80" s="1091"/>
      <c r="O80" s="1092"/>
      <c r="P80" s="1092"/>
    </row>
    <row r="81" spans="1:16" ht="13.15" customHeight="1" x14ac:dyDescent="0.2">
      <c r="A81" s="883">
        <v>10</v>
      </c>
      <c r="B81" s="884" t="s">
        <v>9</v>
      </c>
      <c r="C81" s="1098">
        <v>85</v>
      </c>
      <c r="D81" s="1099">
        <v>55</v>
      </c>
      <c r="E81" s="1143">
        <v>30</v>
      </c>
      <c r="F81" s="1098">
        <v>380</v>
      </c>
      <c r="G81" s="1099">
        <v>405</v>
      </c>
      <c r="H81" s="1143">
        <v>-25</v>
      </c>
      <c r="I81" s="1098">
        <v>390</v>
      </c>
      <c r="J81" s="1099">
        <v>375</v>
      </c>
      <c r="K81" s="1144">
        <v>15</v>
      </c>
      <c r="L81" s="1145">
        <v>20</v>
      </c>
      <c r="M81" s="140">
        <v>10</v>
      </c>
      <c r="N81" s="1091"/>
      <c r="O81" s="1092"/>
      <c r="P81" s="1092"/>
    </row>
    <row r="82" spans="1:16" ht="13.15" customHeight="1" x14ac:dyDescent="0.2">
      <c r="A82" s="883">
        <v>11</v>
      </c>
      <c r="B82" s="884" t="s">
        <v>113</v>
      </c>
      <c r="C82" s="1098">
        <v>140</v>
      </c>
      <c r="D82" s="1099">
        <v>115</v>
      </c>
      <c r="E82" s="1143">
        <v>20</v>
      </c>
      <c r="F82" s="1098">
        <v>725</v>
      </c>
      <c r="G82" s="1099">
        <v>790</v>
      </c>
      <c r="H82" s="1143">
        <v>-70</v>
      </c>
      <c r="I82" s="1098">
        <v>725</v>
      </c>
      <c r="J82" s="1099">
        <v>615</v>
      </c>
      <c r="K82" s="1144">
        <v>115</v>
      </c>
      <c r="L82" s="1145">
        <v>65</v>
      </c>
      <c r="M82" s="140">
        <v>11</v>
      </c>
      <c r="N82" s="1091"/>
      <c r="O82" s="1092"/>
      <c r="P82" s="1092"/>
    </row>
    <row r="83" spans="1:16" ht="13.15" customHeight="1" x14ac:dyDescent="0.2">
      <c r="A83" s="883">
        <v>12</v>
      </c>
      <c r="B83" s="884" t="s">
        <v>165</v>
      </c>
      <c r="C83" s="1100">
        <v>180</v>
      </c>
      <c r="D83" s="1101">
        <v>125</v>
      </c>
      <c r="E83" s="1143">
        <v>55</v>
      </c>
      <c r="F83" s="1100">
        <v>955</v>
      </c>
      <c r="G83" s="1101">
        <v>975</v>
      </c>
      <c r="H83" s="1143">
        <v>-20</v>
      </c>
      <c r="I83" s="1100">
        <v>815</v>
      </c>
      <c r="J83" s="1101">
        <v>870</v>
      </c>
      <c r="K83" s="1144">
        <v>-55</v>
      </c>
      <c r="L83" s="1145">
        <v>-20</v>
      </c>
      <c r="M83" s="140">
        <v>12</v>
      </c>
      <c r="N83" s="1091"/>
      <c r="O83" s="1092"/>
      <c r="P83" s="1092"/>
    </row>
    <row r="84" spans="1:16" ht="13.15" customHeight="1" x14ac:dyDescent="0.2">
      <c r="A84" s="883"/>
      <c r="B84" s="884" t="s">
        <v>403</v>
      </c>
      <c r="C84" s="1101"/>
      <c r="D84" s="1101"/>
      <c r="E84" s="1101"/>
      <c r="F84" s="1101"/>
      <c r="G84" s="1101"/>
      <c r="H84" s="1101"/>
      <c r="I84" s="1101"/>
      <c r="J84" s="1101"/>
      <c r="K84" s="1101"/>
      <c r="L84" s="1101"/>
      <c r="M84" s="883"/>
      <c r="N84" s="1091"/>
      <c r="O84" s="1092"/>
      <c r="P84" s="1092"/>
    </row>
    <row r="85" spans="1:16" x14ac:dyDescent="0.2">
      <c r="A85" s="883"/>
      <c r="B85" s="884"/>
      <c r="C85" s="1102"/>
      <c r="D85" s="1102"/>
      <c r="E85" s="1102"/>
      <c r="F85" s="1102"/>
      <c r="G85" s="1102"/>
      <c r="H85" s="1102"/>
      <c r="I85" s="1102"/>
      <c r="J85" s="1102"/>
      <c r="K85" s="1102"/>
      <c r="L85" s="1102"/>
      <c r="M85" s="883"/>
      <c r="N85" s="1091"/>
      <c r="O85" s="1092"/>
      <c r="P85" s="1092"/>
    </row>
    <row r="86" spans="1:16" ht="15" x14ac:dyDescent="0.25">
      <c r="A86" s="1103"/>
      <c r="B86" s="1103" t="s">
        <v>20</v>
      </c>
      <c r="C86" s="1104">
        <f>SUM(C72:C84)</f>
        <v>1575</v>
      </c>
      <c r="D86" s="1105">
        <f>SUM(D72:D84)</f>
        <v>1370</v>
      </c>
      <c r="E86" s="1142">
        <f t="shared" ref="E86" si="0">C86-D86</f>
        <v>205</v>
      </c>
      <c r="F86" s="1104">
        <f>SUM(F72:F84)</f>
        <v>9470</v>
      </c>
      <c r="G86" s="1105">
        <f t="shared" ref="G86" si="1">SUM(G72:G84)</f>
        <v>10225</v>
      </c>
      <c r="H86" s="1105">
        <f t="shared" ref="H86" si="2">F86-G86</f>
        <v>-755</v>
      </c>
      <c r="I86" s="1104">
        <f t="shared" ref="I86:J86" si="3">SUM(I72:I84)</f>
        <v>8665</v>
      </c>
      <c r="J86" s="1105">
        <f t="shared" si="3"/>
        <v>8670</v>
      </c>
      <c r="K86" s="1105">
        <f t="shared" ref="K86" si="4">I86-J86</f>
        <v>-5</v>
      </c>
      <c r="L86" s="1106">
        <f t="shared" ref="L86" si="5">E86+H86+K86</f>
        <v>-555</v>
      </c>
      <c r="M86" s="1107" t="s">
        <v>247</v>
      </c>
      <c r="N86" s="1091"/>
      <c r="O86" s="1092"/>
      <c r="P86" s="1092"/>
    </row>
    <row r="87" spans="1:16" x14ac:dyDescent="0.2">
      <c r="A87" s="1108"/>
      <c r="B87" s="1108"/>
      <c r="C87" s="1108"/>
      <c r="D87" s="1108"/>
      <c r="E87" s="1108"/>
      <c r="F87" s="1108"/>
      <c r="G87" s="1108"/>
      <c r="H87" s="1108"/>
      <c r="I87" s="1108"/>
      <c r="J87" s="1108"/>
      <c r="K87" s="1108"/>
      <c r="L87" s="1108"/>
      <c r="M87" s="1108"/>
    </row>
    <row r="88" spans="1:16" x14ac:dyDescent="0.2">
      <c r="A88" s="1109"/>
      <c r="B88" s="1109"/>
      <c r="C88" s="1110"/>
      <c r="D88" s="1110"/>
      <c r="E88" s="1110"/>
      <c r="F88" s="1110"/>
      <c r="G88" s="1110"/>
      <c r="H88" s="1110"/>
      <c r="I88" s="1110"/>
      <c r="J88" s="1110"/>
      <c r="K88" s="1110"/>
      <c r="L88" s="1110"/>
      <c r="M88" s="1109"/>
      <c r="O88" s="1111"/>
    </row>
    <row r="89" spans="1:16" s="1114" customFormat="1" ht="12.75" x14ac:dyDescent="0.2">
      <c r="A89" s="1112" t="s">
        <v>219</v>
      </c>
      <c r="B89" s="1076"/>
      <c r="C89" s="1076"/>
      <c r="D89" s="1076"/>
      <c r="E89" s="1076"/>
      <c r="F89" s="1076"/>
      <c r="G89" s="1076"/>
      <c r="H89" s="1076"/>
      <c r="I89" s="1076"/>
      <c r="J89" s="1076"/>
      <c r="K89" s="1109"/>
      <c r="L89" s="1109"/>
      <c r="M89" s="1113" t="s">
        <v>234</v>
      </c>
    </row>
    <row r="90" spans="1:16" x14ac:dyDescent="0.2">
      <c r="A90" s="1115"/>
      <c r="B90" s="1109"/>
      <c r="C90" s="1109"/>
      <c r="D90" s="1109"/>
      <c r="E90" s="1109"/>
      <c r="F90" s="1109"/>
      <c r="G90" s="1109"/>
      <c r="H90" s="1109"/>
      <c r="I90" s="1109"/>
      <c r="J90" s="1109"/>
      <c r="K90" s="1109"/>
      <c r="L90" s="1109"/>
      <c r="M90" s="1109"/>
    </row>
    <row r="91" spans="1:16" x14ac:dyDescent="0.2">
      <c r="A91" s="1072"/>
      <c r="B91" s="1072"/>
      <c r="C91" s="1072"/>
      <c r="D91" s="1072"/>
      <c r="E91" s="1072"/>
      <c r="F91" s="1072"/>
      <c r="G91" s="1072"/>
      <c r="H91" s="1072"/>
      <c r="I91" s="1072"/>
      <c r="J91" s="1072"/>
      <c r="K91" s="1072"/>
      <c r="L91" s="1072"/>
      <c r="M91" s="1072"/>
    </row>
    <row r="92" spans="1:16" x14ac:dyDescent="0.2">
      <c r="A92" s="1072"/>
      <c r="B92" s="1072"/>
      <c r="C92" s="1072"/>
      <c r="D92" s="1072"/>
      <c r="E92" s="1072"/>
      <c r="F92" s="1072"/>
      <c r="G92" s="1072"/>
      <c r="H92" s="1072"/>
      <c r="I92" s="1072"/>
      <c r="J92" s="1072"/>
      <c r="K92" s="1072"/>
      <c r="L92" s="1072"/>
      <c r="M92" s="1072"/>
    </row>
    <row r="93" spans="1:16" x14ac:dyDescent="0.2">
      <c r="A93" s="1072"/>
      <c r="B93" s="1072"/>
      <c r="C93" s="1072"/>
      <c r="D93" s="1072"/>
      <c r="E93" s="1072"/>
      <c r="F93" s="1072"/>
      <c r="G93" s="1072"/>
      <c r="H93" s="1072"/>
      <c r="I93" s="1072"/>
      <c r="J93" s="1072"/>
      <c r="K93" s="1072"/>
      <c r="L93" s="1072"/>
      <c r="M93" s="1072"/>
    </row>
    <row r="94" spans="1:16" x14ac:dyDescent="0.2">
      <c r="A94" s="1072"/>
      <c r="B94" s="1072"/>
      <c r="C94" s="1072"/>
      <c r="D94" s="1072"/>
      <c r="E94" s="1072"/>
      <c r="F94" s="1072"/>
      <c r="G94" s="1072"/>
      <c r="H94" s="1072"/>
      <c r="I94" s="1072"/>
      <c r="J94" s="1072"/>
      <c r="K94" s="1072"/>
      <c r="L94" s="1072"/>
      <c r="M94" s="1072"/>
    </row>
    <row r="95" spans="1:16" x14ac:dyDescent="0.2">
      <c r="A95" s="1072"/>
      <c r="B95" s="1072"/>
      <c r="C95" s="1072"/>
      <c r="D95" s="1072"/>
      <c r="E95" s="1072"/>
      <c r="F95" s="1072"/>
      <c r="G95" s="1072"/>
      <c r="H95" s="1072"/>
      <c r="I95" s="1072"/>
      <c r="J95" s="1072"/>
      <c r="K95" s="1072"/>
      <c r="L95" s="1072"/>
      <c r="M95" s="1072"/>
    </row>
    <row r="96" spans="1:16" x14ac:dyDescent="0.2">
      <c r="A96" s="1072"/>
      <c r="B96" s="1072"/>
      <c r="C96" s="1072"/>
      <c r="D96" s="1072"/>
      <c r="E96" s="1072"/>
      <c r="F96" s="1072"/>
      <c r="G96" s="1072"/>
      <c r="H96" s="1072"/>
      <c r="I96" s="1072"/>
      <c r="J96" s="1072"/>
      <c r="K96" s="1072"/>
      <c r="L96" s="1072"/>
      <c r="M96" s="1072"/>
    </row>
    <row r="97" spans="1:13" x14ac:dyDescent="0.2">
      <c r="A97" s="1072"/>
      <c r="B97" s="1072"/>
      <c r="C97" s="1072"/>
      <c r="D97" s="1072"/>
      <c r="E97" s="1072"/>
      <c r="F97" s="1072"/>
      <c r="G97" s="1072"/>
      <c r="H97" s="1072"/>
      <c r="I97" s="1072"/>
      <c r="J97" s="1072"/>
      <c r="K97" s="1072"/>
      <c r="L97" s="1072"/>
      <c r="M97" s="1072"/>
    </row>
    <row r="98" spans="1:13" x14ac:dyDescent="0.2">
      <c r="A98" s="1072"/>
      <c r="B98" s="1072"/>
      <c r="C98" s="1072"/>
      <c r="D98" s="1072"/>
      <c r="E98" s="1072"/>
      <c r="F98" s="1072"/>
      <c r="G98" s="1072"/>
      <c r="H98" s="1072"/>
      <c r="I98" s="1072"/>
      <c r="J98" s="1072"/>
      <c r="K98" s="1072"/>
      <c r="L98" s="1072"/>
      <c r="M98" s="1072"/>
    </row>
    <row r="99" spans="1:13" x14ac:dyDescent="0.2">
      <c r="A99" s="1072"/>
      <c r="B99" s="1072"/>
      <c r="C99" s="1072"/>
      <c r="D99" s="1072"/>
      <c r="E99" s="1072"/>
      <c r="F99" s="1072"/>
      <c r="G99" s="1072"/>
      <c r="H99" s="1072"/>
      <c r="I99" s="1072"/>
      <c r="J99" s="1072"/>
      <c r="K99" s="1072"/>
      <c r="L99" s="1072"/>
      <c r="M99" s="1072"/>
    </row>
    <row r="100" spans="1:13" x14ac:dyDescent="0.2">
      <c r="A100" s="1072"/>
      <c r="B100" s="1072"/>
      <c r="C100" s="1072"/>
      <c r="D100" s="1072"/>
      <c r="E100" s="1072"/>
      <c r="F100" s="1072"/>
      <c r="G100" s="1072"/>
      <c r="H100" s="1072"/>
      <c r="I100" s="1072"/>
      <c r="J100" s="1072"/>
      <c r="K100" s="1072"/>
      <c r="L100" s="1072"/>
      <c r="M100" s="1072"/>
    </row>
    <row r="101" spans="1:13" x14ac:dyDescent="0.2">
      <c r="A101" s="1072"/>
      <c r="B101" s="1072"/>
      <c r="C101" s="1072"/>
      <c r="D101" s="1072"/>
      <c r="E101" s="1072"/>
      <c r="F101" s="1072"/>
      <c r="G101" s="1072"/>
      <c r="H101" s="1072"/>
      <c r="I101" s="1072"/>
      <c r="J101" s="1072"/>
      <c r="K101" s="1072"/>
      <c r="L101" s="1072"/>
      <c r="M101" s="1072"/>
    </row>
    <row r="102" spans="1:13" x14ac:dyDescent="0.2">
      <c r="A102" s="1072"/>
      <c r="B102" s="1072"/>
      <c r="C102" s="1072"/>
      <c r="D102" s="1072"/>
      <c r="E102" s="1072"/>
      <c r="F102" s="1072"/>
      <c r="G102" s="1072"/>
      <c r="H102" s="1072"/>
      <c r="I102" s="1072"/>
      <c r="J102" s="1072"/>
      <c r="K102" s="1072"/>
      <c r="L102" s="1072"/>
      <c r="M102" s="1072"/>
    </row>
    <row r="103" spans="1:13" x14ac:dyDescent="0.2">
      <c r="A103" s="1072"/>
      <c r="B103" s="1072"/>
      <c r="C103" s="1072"/>
      <c r="D103" s="1072"/>
      <c r="E103" s="1072"/>
      <c r="F103" s="1072"/>
      <c r="G103" s="1072"/>
      <c r="H103" s="1072"/>
      <c r="I103" s="1072"/>
      <c r="J103" s="1072"/>
      <c r="K103" s="1072"/>
      <c r="L103" s="1072"/>
      <c r="M103" s="1072"/>
    </row>
    <row r="104" spans="1:13" x14ac:dyDescent="0.2">
      <c r="A104" s="1072"/>
      <c r="B104" s="1072"/>
      <c r="C104" s="1072"/>
      <c r="D104" s="1072"/>
      <c r="E104" s="1072"/>
      <c r="F104" s="1072"/>
      <c r="G104" s="1072"/>
      <c r="H104" s="1072"/>
      <c r="I104" s="1072"/>
      <c r="J104" s="1072"/>
      <c r="K104" s="1072"/>
      <c r="L104" s="1072"/>
      <c r="M104" s="1072"/>
    </row>
    <row r="105" spans="1:13" x14ac:dyDescent="0.2">
      <c r="A105" s="1072"/>
      <c r="B105" s="1072"/>
      <c r="C105" s="1072"/>
      <c r="D105" s="1072"/>
      <c r="E105" s="1072"/>
      <c r="F105" s="1072"/>
      <c r="G105" s="1072"/>
      <c r="H105" s="1072"/>
      <c r="I105" s="1072"/>
      <c r="J105" s="1072"/>
      <c r="K105" s="1072"/>
      <c r="L105" s="1072"/>
      <c r="M105" s="1072"/>
    </row>
    <row r="106" spans="1:13" x14ac:dyDescent="0.2">
      <c r="A106" s="1072"/>
      <c r="B106" s="1072"/>
      <c r="C106" s="1072"/>
      <c r="D106" s="1072"/>
      <c r="E106" s="1072"/>
      <c r="F106" s="1072"/>
      <c r="G106" s="1072"/>
      <c r="H106" s="1072"/>
      <c r="I106" s="1072"/>
      <c r="J106" s="1072"/>
      <c r="K106" s="1072"/>
      <c r="L106" s="1072"/>
      <c r="M106" s="1072"/>
    </row>
    <row r="107" spans="1:13" x14ac:dyDescent="0.2">
      <c r="A107" s="1072"/>
      <c r="B107" s="1072"/>
      <c r="C107" s="1072"/>
      <c r="D107" s="1072"/>
      <c r="E107" s="1072"/>
      <c r="F107" s="1072"/>
      <c r="G107" s="1072"/>
      <c r="H107" s="1072"/>
      <c r="I107" s="1072"/>
      <c r="J107" s="1072"/>
      <c r="K107" s="1072"/>
      <c r="L107" s="1072"/>
      <c r="M107" s="1072"/>
    </row>
    <row r="108" spans="1:13" x14ac:dyDescent="0.2">
      <c r="A108" s="1072"/>
      <c r="B108" s="1072"/>
      <c r="C108" s="1072"/>
      <c r="D108" s="1072"/>
      <c r="E108" s="1072"/>
      <c r="F108" s="1072"/>
      <c r="G108" s="1072"/>
      <c r="H108" s="1072"/>
      <c r="I108" s="1072"/>
      <c r="J108" s="1072"/>
      <c r="K108" s="1072"/>
      <c r="L108" s="1072"/>
      <c r="M108" s="1072"/>
    </row>
    <row r="109" spans="1:13" x14ac:dyDescent="0.2">
      <c r="A109" s="1072"/>
      <c r="B109" s="1072"/>
      <c r="C109" s="1072"/>
      <c r="D109" s="1072"/>
      <c r="E109" s="1072"/>
      <c r="F109" s="1072"/>
      <c r="G109" s="1072"/>
      <c r="H109" s="1072"/>
      <c r="I109" s="1072"/>
      <c r="J109" s="1072"/>
      <c r="K109" s="1072"/>
      <c r="L109" s="1072"/>
      <c r="M109" s="1072"/>
    </row>
    <row r="110" spans="1:13" x14ac:dyDescent="0.2">
      <c r="A110" s="1072"/>
      <c r="B110" s="1072"/>
      <c r="C110" s="1072"/>
      <c r="D110" s="1072"/>
      <c r="E110" s="1072"/>
      <c r="F110" s="1072"/>
      <c r="G110" s="1072"/>
      <c r="H110" s="1072"/>
      <c r="I110" s="1072"/>
      <c r="J110" s="1072"/>
      <c r="K110" s="1072"/>
      <c r="L110" s="1072"/>
      <c r="M110" s="1072"/>
    </row>
    <row r="111" spans="1:13" x14ac:dyDescent="0.2">
      <c r="A111" s="1072"/>
      <c r="B111" s="1072"/>
      <c r="C111" s="1072"/>
      <c r="D111" s="1072"/>
      <c r="E111" s="1072"/>
      <c r="F111" s="1072"/>
      <c r="G111" s="1072"/>
      <c r="H111" s="1072"/>
      <c r="I111" s="1072"/>
      <c r="J111" s="1072"/>
      <c r="K111" s="1072"/>
      <c r="L111" s="1072"/>
      <c r="M111" s="1072"/>
    </row>
    <row r="112" spans="1:13" x14ac:dyDescent="0.2">
      <c r="A112" s="1072"/>
      <c r="B112" s="1072"/>
      <c r="C112" s="1072"/>
      <c r="D112" s="1072"/>
      <c r="E112" s="1072"/>
      <c r="F112" s="1072"/>
      <c r="G112" s="1072"/>
      <c r="H112" s="1072"/>
      <c r="I112" s="1072"/>
      <c r="J112" s="1072"/>
      <c r="K112" s="1072"/>
      <c r="L112" s="1072"/>
      <c r="M112" s="1072"/>
    </row>
    <row r="113" spans="1:13" x14ac:dyDescent="0.2">
      <c r="A113" s="1072"/>
      <c r="B113" s="1072"/>
      <c r="C113" s="1072"/>
      <c r="D113" s="1072"/>
      <c r="E113" s="1072"/>
      <c r="F113" s="1072"/>
      <c r="G113" s="1072"/>
      <c r="H113" s="1072"/>
      <c r="I113" s="1072"/>
      <c r="J113" s="1072"/>
      <c r="K113" s="1072"/>
      <c r="L113" s="1072"/>
      <c r="M113" s="1072"/>
    </row>
    <row r="114" spans="1:13" x14ac:dyDescent="0.2">
      <c r="A114" s="1072"/>
      <c r="B114" s="1072"/>
      <c r="C114" s="1072"/>
      <c r="D114" s="1072"/>
      <c r="E114" s="1072"/>
      <c r="F114" s="1072"/>
      <c r="G114" s="1072"/>
      <c r="H114" s="1072"/>
      <c r="I114" s="1072"/>
      <c r="J114" s="1072"/>
      <c r="K114" s="1072"/>
      <c r="L114" s="1072"/>
      <c r="M114" s="1072"/>
    </row>
    <row r="115" spans="1:13" x14ac:dyDescent="0.2">
      <c r="A115" s="1071"/>
      <c r="B115" s="1072"/>
      <c r="C115" s="1072"/>
      <c r="D115" s="1072"/>
      <c r="E115" s="1072"/>
      <c r="F115" s="1072"/>
      <c r="G115" s="1072"/>
      <c r="H115" s="1072"/>
      <c r="I115" s="1072"/>
      <c r="J115" s="1072"/>
      <c r="K115" s="1072"/>
      <c r="L115" s="1072"/>
      <c r="M115" s="1072"/>
    </row>
    <row r="116" spans="1:13" x14ac:dyDescent="0.2">
      <c r="A116" s="1072"/>
      <c r="B116" s="1072"/>
      <c r="C116" s="1072"/>
      <c r="D116" s="1072"/>
      <c r="E116" s="1072"/>
      <c r="F116" s="1072"/>
      <c r="G116" s="1072"/>
      <c r="H116" s="1072"/>
      <c r="I116" s="1072"/>
      <c r="J116" s="1072"/>
      <c r="K116" s="1072"/>
      <c r="L116" s="1072"/>
      <c r="M116" s="1072"/>
    </row>
    <row r="117" spans="1:13" x14ac:dyDescent="0.2">
      <c r="A117" s="1072"/>
      <c r="B117" s="1072"/>
      <c r="C117" s="1072"/>
      <c r="D117" s="1072"/>
      <c r="E117" s="1072"/>
      <c r="F117" s="1072"/>
      <c r="G117" s="1072"/>
      <c r="H117" s="1072"/>
      <c r="I117" s="1072"/>
      <c r="J117" s="1072"/>
      <c r="K117" s="1072"/>
      <c r="L117" s="1072"/>
      <c r="M117" s="1072"/>
    </row>
    <row r="118" spans="1:13" x14ac:dyDescent="0.2">
      <c r="A118" s="1072"/>
      <c r="B118" s="1072"/>
      <c r="C118" s="1072"/>
      <c r="D118" s="1072"/>
      <c r="E118" s="1072"/>
      <c r="F118" s="1072"/>
      <c r="G118" s="1072"/>
      <c r="H118" s="1072"/>
      <c r="I118" s="1072"/>
      <c r="J118" s="1072"/>
      <c r="K118" s="1072"/>
      <c r="L118" s="1072"/>
      <c r="M118" s="1116"/>
    </row>
    <row r="119" spans="1:13" x14ac:dyDescent="0.2">
      <c r="A119" s="1072"/>
      <c r="B119" s="1072"/>
      <c r="C119" s="1072"/>
      <c r="D119" s="1072"/>
      <c r="E119" s="1072"/>
      <c r="F119" s="1072"/>
      <c r="G119" s="1072"/>
      <c r="H119" s="1072"/>
      <c r="I119" s="1072"/>
      <c r="J119" s="1072"/>
      <c r="K119" s="1072"/>
      <c r="L119" s="1072"/>
      <c r="M119" s="1072"/>
    </row>
    <row r="120" spans="1:13" x14ac:dyDescent="0.2">
      <c r="A120" s="1072"/>
      <c r="B120" s="1072"/>
      <c r="C120" s="1072"/>
      <c r="D120" s="1072"/>
      <c r="E120" s="1072"/>
      <c r="F120" s="1072"/>
      <c r="G120" s="1072"/>
      <c r="H120" s="1072"/>
      <c r="I120" s="1072"/>
      <c r="J120" s="1072"/>
      <c r="K120" s="1072"/>
      <c r="L120" s="1072"/>
      <c r="M120" s="1072"/>
    </row>
    <row r="121" spans="1:13" x14ac:dyDescent="0.2">
      <c r="A121" s="1072"/>
      <c r="B121" s="1072"/>
      <c r="C121" s="1072"/>
      <c r="D121" s="1072"/>
      <c r="E121" s="1072"/>
      <c r="F121" s="1072"/>
      <c r="G121" s="1072"/>
      <c r="H121" s="1072"/>
      <c r="I121" s="1072"/>
      <c r="J121" s="1072"/>
      <c r="K121" s="1072"/>
      <c r="L121" s="1072"/>
      <c r="M121" s="1072"/>
    </row>
    <row r="122" spans="1:13" x14ac:dyDescent="0.2">
      <c r="A122" s="1072"/>
      <c r="B122" s="1072"/>
      <c r="C122" s="1072"/>
      <c r="D122" s="1072"/>
      <c r="E122" s="1072"/>
      <c r="F122" s="1072"/>
      <c r="G122" s="1072"/>
      <c r="H122" s="1072"/>
      <c r="I122" s="1072"/>
      <c r="J122" s="1072"/>
      <c r="K122" s="1072"/>
      <c r="L122" s="1072"/>
      <c r="M122" s="1072"/>
    </row>
    <row r="123" spans="1:13" x14ac:dyDescent="0.2">
      <c r="A123" s="1072"/>
      <c r="B123" s="1072"/>
      <c r="C123" s="1072"/>
      <c r="D123" s="1072"/>
      <c r="E123" s="1072"/>
      <c r="F123" s="1072"/>
      <c r="G123" s="1072"/>
      <c r="H123" s="1072"/>
      <c r="I123" s="1072"/>
      <c r="J123" s="1072"/>
      <c r="K123" s="1072"/>
      <c r="L123" s="1072"/>
      <c r="M123" s="1072"/>
    </row>
    <row r="124" spans="1:13" x14ac:dyDescent="0.2">
      <c r="A124" s="1072"/>
      <c r="B124" s="1072"/>
      <c r="C124" s="1072"/>
      <c r="D124" s="1072"/>
      <c r="E124" s="1072"/>
      <c r="F124" s="1072"/>
      <c r="G124" s="1072"/>
      <c r="H124" s="1072"/>
      <c r="I124" s="1072"/>
      <c r="J124" s="1072"/>
      <c r="K124" s="1072"/>
      <c r="L124" s="1072"/>
      <c r="M124" s="1113"/>
    </row>
    <row r="125" spans="1:13" x14ac:dyDescent="0.2">
      <c r="A125" s="1072"/>
      <c r="B125" s="1072"/>
      <c r="C125" s="1072"/>
      <c r="D125" s="1072"/>
      <c r="E125" s="1072"/>
      <c r="F125" s="1072"/>
      <c r="G125" s="1072"/>
      <c r="H125" s="1072"/>
      <c r="I125" s="1072"/>
      <c r="J125" s="1072"/>
      <c r="K125" s="1072"/>
      <c r="L125" s="1072"/>
      <c r="M125" s="1072"/>
    </row>
    <row r="126" spans="1:13" x14ac:dyDescent="0.2">
      <c r="A126" s="1072"/>
      <c r="B126" s="1072"/>
      <c r="C126" s="1072"/>
      <c r="D126" s="1072"/>
      <c r="E126" s="1072"/>
      <c r="F126" s="1072"/>
      <c r="G126" s="1072"/>
      <c r="H126" s="1072"/>
      <c r="I126" s="1072"/>
      <c r="J126" s="1072"/>
      <c r="K126" s="1072"/>
      <c r="L126" s="1072"/>
      <c r="M126" s="1072"/>
    </row>
    <row r="127" spans="1:13" x14ac:dyDescent="0.2">
      <c r="A127" s="1072"/>
      <c r="B127" s="1072"/>
      <c r="C127" s="1072"/>
      <c r="D127" s="1072"/>
      <c r="E127" s="1072"/>
      <c r="F127" s="1072"/>
      <c r="G127" s="1072"/>
      <c r="H127" s="1072"/>
      <c r="I127" s="1072"/>
      <c r="J127" s="1072"/>
      <c r="K127" s="1072"/>
      <c r="L127" s="1072"/>
      <c r="M127" s="1072"/>
    </row>
    <row r="128" spans="1:13" x14ac:dyDescent="0.2">
      <c r="A128" s="1072"/>
      <c r="B128" s="1072"/>
      <c r="C128" s="1072"/>
      <c r="D128" s="1072"/>
      <c r="E128" s="1072"/>
      <c r="F128" s="1072"/>
      <c r="G128" s="1072"/>
      <c r="H128" s="1072"/>
      <c r="I128" s="1072"/>
      <c r="J128" s="1072"/>
      <c r="K128" s="1072"/>
      <c r="L128" s="1072"/>
      <c r="M128" s="1072"/>
    </row>
    <row r="129" spans="1:13" x14ac:dyDescent="0.2">
      <c r="A129" s="1072"/>
      <c r="B129" s="1072"/>
      <c r="C129" s="1072"/>
      <c r="D129" s="1072"/>
      <c r="E129" s="1072"/>
      <c r="F129" s="1072"/>
      <c r="G129" s="1072"/>
      <c r="H129" s="1072"/>
      <c r="I129" s="1072"/>
      <c r="J129" s="1072"/>
      <c r="K129" s="1072"/>
      <c r="L129" s="1072"/>
      <c r="M129" s="1072"/>
    </row>
    <row r="130" spans="1:13" x14ac:dyDescent="0.2">
      <c r="A130" s="1072"/>
      <c r="B130" s="1072"/>
      <c r="C130" s="1072"/>
      <c r="D130" s="1072"/>
      <c r="E130" s="1072"/>
      <c r="F130" s="1072"/>
      <c r="G130" s="1072"/>
      <c r="H130" s="1072"/>
      <c r="I130" s="1072"/>
      <c r="J130" s="1072"/>
      <c r="K130" s="1072"/>
      <c r="L130" s="1072"/>
      <c r="M130" s="1072"/>
    </row>
    <row r="131" spans="1:13" x14ac:dyDescent="0.2">
      <c r="A131" s="1072"/>
      <c r="B131" s="1072"/>
      <c r="C131" s="1072"/>
      <c r="D131" s="1072"/>
      <c r="E131" s="1072"/>
      <c r="F131" s="1072"/>
      <c r="G131" s="1072"/>
      <c r="H131" s="1072"/>
      <c r="I131" s="1072"/>
      <c r="J131" s="1072"/>
      <c r="K131" s="1072"/>
      <c r="L131" s="1072"/>
      <c r="M131" s="1072"/>
    </row>
    <row r="132" spans="1:13" x14ac:dyDescent="0.2">
      <c r="A132" s="1072"/>
      <c r="B132" s="1072"/>
      <c r="C132" s="1072"/>
      <c r="D132" s="1072"/>
      <c r="E132" s="1072"/>
      <c r="F132" s="1072"/>
      <c r="G132" s="1072"/>
      <c r="H132" s="1072"/>
      <c r="I132" s="1072"/>
      <c r="J132" s="1072"/>
      <c r="K132" s="1072"/>
      <c r="L132" s="1072"/>
      <c r="M132" s="1072"/>
    </row>
  </sheetData>
  <hyperlinks>
    <hyperlink ref="M1" location="INHALT!A1" display="INHALT!A1" xr:uid="{D7A7975E-C815-4059-97AA-0B37978A449C}"/>
  </hyperlinks>
  <pageMargins left="0.27559055118110237" right="0.23622047244094491" top="0.19685039370078741" bottom="0.23622047244094491" header="0.11811023622047245" footer="0.15748031496062992"/>
  <pageSetup paperSize="9" scale="77" fitToHeight="0" orientation="landscape" r:id="rId1"/>
  <rowBreaks count="2" manualBreakCount="2">
    <brk id="47" max="16383" man="1"/>
    <brk id="89" max="16383" man="1"/>
  </rowBreaks>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44</vt:i4>
      </vt:variant>
      <vt:variant>
        <vt:lpstr>Benannte Bereiche</vt:lpstr>
      </vt:variant>
      <vt:variant>
        <vt:i4>63</vt:i4>
      </vt:variant>
    </vt:vector>
  </HeadingPairs>
  <TitlesOfParts>
    <vt:vector size="107" baseType="lpstr">
      <vt:lpstr>Titelblatt</vt:lpstr>
      <vt:lpstr>Impress NEU</vt:lpstr>
      <vt:lpstr>INHALT</vt:lpstr>
      <vt:lpstr> UBZ-SBZ</vt:lpstr>
      <vt:lpstr>Wohnstatus-UBZ-SBZ</vt:lpstr>
      <vt:lpstr>Übersicht-UBZ-SBZ (HWS) </vt:lpstr>
      <vt:lpstr>Einw.entwicklung (HWS)</vt:lpstr>
      <vt:lpstr>Einw.entw. % (HWS) </vt:lpstr>
      <vt:lpstr>Bevölkerungsbewegung</vt:lpstr>
      <vt:lpstr>Tabelle1</vt:lpstr>
      <vt:lpstr>Bevbewegung Diagramme</vt:lpstr>
      <vt:lpstr>UBZ-Alter (HWS)</vt:lpstr>
      <vt:lpstr>UBZ-Alter (HWS) %</vt:lpstr>
      <vt:lpstr>Unter 18 (HWS)</vt:lpstr>
      <vt:lpstr>Über 65 (HWS)</vt:lpstr>
      <vt:lpstr>Altersgliederung (HWS)</vt:lpstr>
      <vt:lpstr>Flächennutzung</vt:lpstr>
      <vt:lpstr>UBZ-Fam (HWS)</vt:lpstr>
      <vt:lpstr>UBZ-Rel (HWS)</vt:lpstr>
      <vt:lpstr>UBZ-neue-Staatengruppen</vt:lpstr>
      <vt:lpstr>Migrationshintergrund</vt:lpstr>
      <vt:lpstr>Arbeitslose gesamt</vt:lpstr>
      <vt:lpstr>Arbeitslose-Entw.</vt:lpstr>
      <vt:lpstr>ALGII BG</vt:lpstr>
      <vt:lpstr>ALG II Pers</vt:lpstr>
      <vt:lpstr>ALG II-Entw.</vt:lpstr>
      <vt:lpstr>Soz. Beschäft. UBZ 06-2020</vt:lpstr>
      <vt:lpstr>Anteil SozBesch 06-2018</vt:lpstr>
      <vt:lpstr>SozBesch Entw.</vt:lpstr>
      <vt:lpstr>Betriebe+SozBesch</vt:lpstr>
      <vt:lpstr>Betriebsgruppen+Sozbesch</vt:lpstr>
      <vt:lpstr>Wohnungen u. Wohngeb. 2020</vt:lpstr>
      <vt:lpstr>Graphiken</vt:lpstr>
      <vt:lpstr>Entw. der Wohnungen</vt:lpstr>
      <vt:lpstr>Wohnungsbau (Fertigstell.)</vt:lpstr>
      <vt:lpstr>Entw. des Wohnungsbaus</vt:lpstr>
      <vt:lpstr>Wohnungsbau (Genehmigungen)</vt:lpstr>
      <vt:lpstr>HH-Typen HHStat</vt:lpstr>
      <vt:lpstr>HH-Typen BfLR</vt:lpstr>
      <vt:lpstr>HH-Typen ZahlPers</vt:lpstr>
      <vt:lpstr>HH-Typen ZahlKind</vt:lpstr>
      <vt:lpstr>KFZ UBZ</vt:lpstr>
      <vt:lpstr>Amtlich benannte Ortsteile</vt:lpstr>
      <vt:lpstr>SBZ-Karte NEU</vt:lpstr>
      <vt:lpstr>' UBZ-SBZ'!Druckbereich</vt:lpstr>
      <vt:lpstr>'ALG II Pers'!Druckbereich</vt:lpstr>
      <vt:lpstr>'ALG II-Entw.'!Druckbereich</vt:lpstr>
      <vt:lpstr>'Altersgliederung (HWS)'!Druckbereich</vt:lpstr>
      <vt:lpstr>'Amtlich benannte Ortsteile'!Druckbereich</vt:lpstr>
      <vt:lpstr>'Anteil SozBesch 06-2018'!Druckbereich</vt:lpstr>
      <vt:lpstr>'Arbeitslose gesamt'!Druckbereich</vt:lpstr>
      <vt:lpstr>'Arbeitslose-Entw.'!Druckbereich</vt:lpstr>
      <vt:lpstr>'Betriebe+SozBesch'!Druckbereich</vt:lpstr>
      <vt:lpstr>'Bevbewegung Diagramme'!Druckbereich</vt:lpstr>
      <vt:lpstr>Bevölkerungsbewegung!Druckbereich</vt:lpstr>
      <vt:lpstr>'Einw.entwicklung (HWS)'!Druckbereich</vt:lpstr>
      <vt:lpstr>'Entw. der Wohnungen'!Druckbereich</vt:lpstr>
      <vt:lpstr>'Entw. des Wohnungsbaus'!Druckbereich</vt:lpstr>
      <vt:lpstr>Graphiken!Druckbereich</vt:lpstr>
      <vt:lpstr>'HH-Typen BfLR'!Druckbereich</vt:lpstr>
      <vt:lpstr>'HH-Typen HHStat'!Druckbereich</vt:lpstr>
      <vt:lpstr>'HH-Typen ZahlKind'!Druckbereich</vt:lpstr>
      <vt:lpstr>'HH-Typen ZahlPers'!Druckbereich</vt:lpstr>
      <vt:lpstr>'Impress NEU'!Druckbereich</vt:lpstr>
      <vt:lpstr>INHALT!Druckbereich</vt:lpstr>
      <vt:lpstr>'KFZ UBZ'!Druckbereich</vt:lpstr>
      <vt:lpstr>Migrationshintergrund!Druckbereich</vt:lpstr>
      <vt:lpstr>'SBZ-Karte NEU'!Druckbereich</vt:lpstr>
      <vt:lpstr>'Soz. Beschäft. UBZ 06-2020'!Druckbereich</vt:lpstr>
      <vt:lpstr>'SozBesch Entw.'!Druckbereich</vt:lpstr>
      <vt:lpstr>Titelblatt!Druckbereich</vt:lpstr>
      <vt:lpstr>'Übersicht-UBZ-SBZ (HWS) '!Druckbereich</vt:lpstr>
      <vt:lpstr>'UBZ-Alter (HWS)'!Druckbereich</vt:lpstr>
      <vt:lpstr>'UBZ-Alter (HWS) %'!Druckbereich</vt:lpstr>
      <vt:lpstr>'UBZ-Fam (HWS)'!Druckbereich</vt:lpstr>
      <vt:lpstr>'UBZ-neue-Staatengruppen'!Druckbereich</vt:lpstr>
      <vt:lpstr>'UBZ-Rel (HWS)'!Druckbereich</vt:lpstr>
      <vt:lpstr>'Wohnungen u. Wohngeb. 2020'!Druckbereich</vt:lpstr>
      <vt:lpstr>'Wohnungsbau (Fertigstell.)'!Druckbereich</vt:lpstr>
      <vt:lpstr>'Wohnungsbau (Genehmigungen)'!Druckbereich</vt:lpstr>
      <vt:lpstr>'ALG II Pers'!Drucktitel</vt:lpstr>
      <vt:lpstr>'ALG II-Entw.'!Drucktitel</vt:lpstr>
      <vt:lpstr>'ALGII BG'!Drucktitel</vt:lpstr>
      <vt:lpstr>'Arbeitslose gesamt'!Drucktitel</vt:lpstr>
      <vt:lpstr>'Arbeitslose-Entw.'!Drucktitel</vt:lpstr>
      <vt:lpstr>Bevölkerungsbewegung!Drucktitel</vt:lpstr>
      <vt:lpstr>'Einw.entwicklung (HWS)'!Drucktitel</vt:lpstr>
      <vt:lpstr>'Entw. der Wohnungen'!Drucktitel</vt:lpstr>
      <vt:lpstr>'Entw. des Wohnungsbaus'!Drucktitel</vt:lpstr>
      <vt:lpstr>Flächennutzung!Drucktitel</vt:lpstr>
      <vt:lpstr>'HH-Typen BfLR'!Drucktitel</vt:lpstr>
      <vt:lpstr>'HH-Typen HHStat'!Drucktitel</vt:lpstr>
      <vt:lpstr>'HH-Typen ZahlKind'!Drucktitel</vt:lpstr>
      <vt:lpstr>'HH-Typen ZahlPers'!Drucktitel</vt:lpstr>
      <vt:lpstr>'KFZ UBZ'!Drucktitel</vt:lpstr>
      <vt:lpstr>Migrationshintergrund!Drucktitel</vt:lpstr>
      <vt:lpstr>'Soz. Beschäft. UBZ 06-2020'!Drucktitel</vt:lpstr>
      <vt:lpstr>'Übersicht-UBZ-SBZ (HWS) '!Drucktitel</vt:lpstr>
      <vt:lpstr>'UBZ-Alter (HWS)'!Drucktitel</vt:lpstr>
      <vt:lpstr>'UBZ-Alter (HWS) %'!Drucktitel</vt:lpstr>
      <vt:lpstr>'UBZ-Fam (HWS)'!Drucktitel</vt:lpstr>
      <vt:lpstr>'UBZ-neue-Staatengruppen'!Drucktitel</vt:lpstr>
      <vt:lpstr>'UBZ-Rel (HWS)'!Drucktitel</vt:lpstr>
      <vt:lpstr>'Wohnstatus-UBZ-SBZ'!Drucktitel</vt:lpstr>
      <vt:lpstr>'Wohnungen u. Wohngeb. 2020'!Drucktitel</vt:lpstr>
      <vt:lpstr>'Wohnungsbau (Fertigstell.)'!Drucktitel</vt:lpstr>
      <vt:lpstr>'Wohnungsbau (Genehmigungen)'!Drucktitel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Stadtentwicklung und Statistik</dc:creator>
  <cp:lastModifiedBy>Kraus Ulrich</cp:lastModifiedBy>
  <cp:lastPrinted>2021-09-28T13:34:05Z</cp:lastPrinted>
  <dcterms:created xsi:type="dcterms:W3CDTF">2001-02-20T14:38:42Z</dcterms:created>
  <dcterms:modified xsi:type="dcterms:W3CDTF">2023-01-13T07:41:45Z</dcterms:modified>
</cp:coreProperties>
</file>